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mm\OneDrive\Documents\KTC\CDFA grant\RT3\"/>
    </mc:Choice>
  </mc:AlternateContent>
  <xr:revisionPtr revIDLastSave="0" documentId="13_ncr:1_{F5662DC6-8495-4D0F-AAE0-26F21530D6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rop Cost - Blank template" sheetId="1" r:id="rId1"/>
    <sheet name="Sample carrots" sheetId="2" r:id="rId2"/>
    <sheet name="Sample baby greens" sheetId="3" r:id="rId3"/>
    <sheet name="Transplant Cost - Blank templat" sheetId="4" r:id="rId4"/>
    <sheet name="Transplants - Watermelon sampl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5" l="1"/>
  <c r="C55" i="5"/>
  <c r="C49" i="5"/>
  <c r="C50" i="5" s="1"/>
  <c r="C42" i="5"/>
  <c r="C41" i="5"/>
  <c r="C58" i="5" s="1"/>
  <c r="C32" i="5"/>
  <c r="C57" i="5" s="1"/>
  <c r="C56" i="4"/>
  <c r="C55" i="4"/>
  <c r="C50" i="4"/>
  <c r="C49" i="4"/>
  <c r="C42" i="4"/>
  <c r="C41" i="4"/>
  <c r="C58" i="4" s="1"/>
  <c r="C32" i="4"/>
  <c r="C57" i="4" s="1"/>
  <c r="C59" i="4" s="1"/>
  <c r="D86" i="3"/>
  <c r="B82" i="3"/>
  <c r="B85" i="3" s="1"/>
  <c r="B86" i="3" s="1"/>
  <c r="B81" i="3"/>
  <c r="C73" i="3"/>
  <c r="C74" i="3" s="1"/>
  <c r="B84" i="3" s="1"/>
  <c r="B73" i="3"/>
  <c r="B44" i="3"/>
  <c r="B83" i="3" s="1"/>
  <c r="C83" i="3" s="1"/>
  <c r="B34" i="3"/>
  <c r="D28" i="3"/>
  <c r="E28" i="3" s="1"/>
  <c r="B28" i="3"/>
  <c r="D27" i="3"/>
  <c r="E27" i="3" s="1"/>
  <c r="B27" i="3"/>
  <c r="B47" i="3" s="1"/>
  <c r="B48" i="3" s="1"/>
  <c r="B21" i="3"/>
  <c r="B26" i="3" s="1"/>
  <c r="E26" i="3" s="1"/>
  <c r="C20" i="3"/>
  <c r="C19" i="3"/>
  <c r="C81" i="3" s="1"/>
  <c r="B95" i="2"/>
  <c r="D84" i="2"/>
  <c r="B81" i="2"/>
  <c r="B79" i="2"/>
  <c r="C72" i="2"/>
  <c r="B82" i="2" s="1"/>
  <c r="C82" i="2" s="1"/>
  <c r="C71" i="2"/>
  <c r="B71" i="2"/>
  <c r="B44" i="2"/>
  <c r="B34" i="2"/>
  <c r="D28" i="2"/>
  <c r="D27" i="2"/>
  <c r="C20" i="2"/>
  <c r="B20" i="2"/>
  <c r="B21" i="2" s="1"/>
  <c r="C19" i="2"/>
  <c r="C79" i="2" s="1"/>
  <c r="D86" i="1"/>
  <c r="B81" i="1"/>
  <c r="C73" i="1"/>
  <c r="C74" i="1" s="1"/>
  <c r="B84" i="1" s="1"/>
  <c r="B73" i="1"/>
  <c r="B44" i="1"/>
  <c r="B83" i="1" s="1"/>
  <c r="C83" i="1" s="1"/>
  <c r="B34" i="1"/>
  <c r="D28" i="1"/>
  <c r="E28" i="1" s="1"/>
  <c r="B28" i="1"/>
  <c r="D27" i="1"/>
  <c r="B21" i="1"/>
  <c r="B27" i="1" s="1"/>
  <c r="B47" i="1" s="1"/>
  <c r="B48" i="1" s="1"/>
  <c r="C20" i="1"/>
  <c r="C19" i="1"/>
  <c r="C81" i="1" s="1"/>
  <c r="C81" i="2" l="1"/>
  <c r="C59" i="5"/>
  <c r="E28" i="2"/>
  <c r="C84" i="1"/>
  <c r="E27" i="1"/>
  <c r="B80" i="2"/>
  <c r="B26" i="2"/>
  <c r="E26" i="2" s="1"/>
  <c r="B28" i="2"/>
  <c r="B27" i="2" s="1"/>
  <c r="C84" i="3"/>
  <c r="B87" i="3"/>
  <c r="B99" i="3"/>
  <c r="B100" i="3" s="1"/>
  <c r="B82" i="1"/>
  <c r="B26" i="1"/>
  <c r="E26" i="1" s="1"/>
  <c r="B47" i="2" l="1"/>
  <c r="B48" i="2" s="1"/>
  <c r="E27" i="2"/>
  <c r="B99" i="1"/>
  <c r="B100" i="1" s="1"/>
  <c r="B85" i="1"/>
  <c r="B86" i="1" s="1"/>
  <c r="B101" i="1"/>
  <c r="B83" i="2"/>
  <c r="B84" i="2" s="1"/>
  <c r="B97" i="2"/>
  <c r="B98" i="2" s="1"/>
  <c r="B99" i="2"/>
  <c r="B101" i="3"/>
  <c r="B87" i="1" l="1"/>
  <c r="B8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0" authorId="0" shapeId="0" xr:uid="{00000000-0006-0000-0000-000001000000}">
      <text>
        <r>
          <rPr>
            <sz val="11"/>
            <color rgb="FF000000"/>
            <rFont val="Calibri"/>
          </rPr>
          <t>What if there are multiple prices / unit, based on different rev streams (wholesale, direct, CSA, etc.)? Should we recommend just filling this out multiple times for different scenarios?
	-Prem Durairaj
exactly
	-Rebecca Frimmer</t>
        </r>
      </text>
    </comment>
  </commentList>
</comments>
</file>

<file path=xl/sharedStrings.xml><?xml version="1.0" encoding="utf-8"?>
<sst xmlns="http://schemas.openxmlformats.org/spreadsheetml/2006/main" count="388" uniqueCount="153">
  <si>
    <t xml:space="preserve">Crop Costing Budget Worksheet </t>
  </si>
  <si>
    <t>for wholesale readiness</t>
  </si>
  <si>
    <t>fill in peach cells</t>
  </si>
  <si>
    <t>don't write over grey cells</t>
  </si>
  <si>
    <t>Step 1: Fill in your crop, unit of measure, bed length and rows per bed below in the peach cells.</t>
  </si>
  <si>
    <t>Crop:</t>
  </si>
  <si>
    <t>carrots</t>
  </si>
  <si>
    <t>baby greens</t>
  </si>
  <si>
    <t>Harvest Unit of Measure:</t>
  </si>
  <si>
    <t>pounds</t>
  </si>
  <si>
    <t>Bed length (linear feet)</t>
  </si>
  <si>
    <t>Rows per bed</t>
  </si>
  <si>
    <t>Step 2: Consult your records for yield per bed, based on bed length and rows entered above.</t>
  </si>
  <si>
    <t>enter the wholesale price that you are testing with this model.</t>
  </si>
  <si>
    <t>enter a margin goal for this product - at least 20% for wholesale and 40% for retail is recommended.</t>
  </si>
  <si>
    <t>These sheets are meant to be used as general guidelines, and the user should verify their own numbers and assumptions.</t>
  </si>
  <si>
    <t>Yield per bed (see row 9)</t>
  </si>
  <si>
    <t>Price per unit</t>
  </si>
  <si>
    <t>Wholesale Price per unit</t>
  </si>
  <si>
    <t>Total Sale</t>
  </si>
  <si>
    <t>Profit margin goal</t>
  </si>
  <si>
    <t>Step 3: Enter the number of beds you plan to plant with this crop for wholesale in the peach cell below.</t>
  </si>
  <si>
    <t>Totals:</t>
  </si>
  <si>
    <t>Projected Revenues</t>
  </si>
  <si>
    <t>x number of beds:</t>
  </si>
  <si>
    <t>Budgeted Expenses</t>
  </si>
  <si>
    <t>Budgeted Profits</t>
  </si>
  <si>
    <t>Step 4: Enter your cost per hour (or an average cost) for labor.  Then enter your rate for taxes and benefits.</t>
  </si>
  <si>
    <t>Field Labor: cost per hour</t>
  </si>
  <si>
    <t>Taxes and Fringe Benefits</t>
  </si>
  <si>
    <t>Effective labor costs per hour</t>
  </si>
  <si>
    <t>Step 5: Enter your costs of direct inputs per bed (rememeber your bed length and rows entered in step 1).</t>
  </si>
  <si>
    <t>List your costs of seeds or starts, soil ammendments, or other inputs.  Use scratch paper as needed or create a new tab to organize your "other" items.</t>
  </si>
  <si>
    <t>If you don't know your plant start costs in your greenhouse, use the "Starts" Tab to calculate a cost.</t>
  </si>
  <si>
    <t>If you don't know your plant start costs in your greenhouse, use the "Transplants" Tab to calculate a cost.</t>
  </si>
  <si>
    <t>Seeds or Starts</t>
  </si>
  <si>
    <t>Seeds or Transplants</t>
  </si>
  <si>
    <t>Soil Ammendments</t>
  </si>
  <si>
    <t>Other 1</t>
  </si>
  <si>
    <t>Other 2</t>
  </si>
  <si>
    <t>SUBTOTAL</t>
  </si>
  <si>
    <t>row cover</t>
  </si>
  <si>
    <t>packaging - bags x 135</t>
  </si>
  <si>
    <t>Note your labor budget: This is the (projected expenses - direct costs) = your remaining budget for labor</t>
  </si>
  <si>
    <t>Labor Budget per bed</t>
  </si>
  <si>
    <t>Labor Budget in Hours, per bed</t>
  </si>
  <si>
    <t>Step 6: Enter your labor plan PER BED, using the same bed size and rows entered in step 1.</t>
  </si>
  <si>
    <t>You are making estimates unless you have already collected data.  Over the course of the season, you should refer to your estimates and aim to meet your plan.</t>
  </si>
  <si>
    <t>A "feasible" budget for your wholesale price is less than or equal to your labor budget in hours per bed.</t>
  </si>
  <si>
    <t>Activity</t>
  </si>
  <si>
    <t># of passes per crop (must be at least 1 to calculate)</t>
  </si>
  <si>
    <t>Time (in minutes) per pass</t>
  </si>
  <si>
    <t>Notes:</t>
  </si>
  <si>
    <t>Bed preparation</t>
  </si>
  <si>
    <t>Bed preparation - tractor</t>
  </si>
  <si>
    <t>Seeding or transplanting</t>
  </si>
  <si>
    <t>Thinning</t>
  </si>
  <si>
    <t>Bed preparation - handwork</t>
  </si>
  <si>
    <t>Cultivating</t>
  </si>
  <si>
    <t>Hand Weeding</t>
  </si>
  <si>
    <t>Pruning</t>
  </si>
  <si>
    <t>Trellising/Tying</t>
  </si>
  <si>
    <t>Irrigation</t>
  </si>
  <si>
    <t>Weather protection</t>
  </si>
  <si>
    <t>Fertilizing (side dress or foliar)</t>
  </si>
  <si>
    <t>Pest control (scouting, application)</t>
  </si>
  <si>
    <t>Harvesting to wash shed</t>
  </si>
  <si>
    <t>moving overhead rainbirds</t>
  </si>
  <si>
    <t>Clearing/Plowing under</t>
  </si>
  <si>
    <t>Washing/Packing</t>
  </si>
  <si>
    <t>Other</t>
  </si>
  <si>
    <t>SUBTOTAL: LABOR TIME in MINUTES</t>
  </si>
  <si>
    <t>depending on season, float row cover or low tunnel</t>
  </si>
  <si>
    <t>winter baby greens crop cost might look different from summer version</t>
  </si>
  <si>
    <t>Harvesting to wash shed - handcut</t>
  </si>
  <si>
    <t xml:space="preserve">hand cut 45 lbs/ hour. look at investment of greens cutter vs this labor cost - ranging from $300- $10K </t>
  </si>
  <si>
    <t>Washing (triple wash)</t>
  </si>
  <si>
    <t>Spinning</t>
  </si>
  <si>
    <t>you would need an industrial spinner doing 5-8lbs per spin cycle to achieve this timing</t>
  </si>
  <si>
    <t>Bagging</t>
  </si>
  <si>
    <t>fill bag in 3 minutes</t>
  </si>
  <si>
    <t>LABOR HOURS</t>
  </si>
  <si>
    <t>Step 7: Review your crop cost analysis below.  Here you can experiment with the projected return on the number of beds.</t>
  </si>
  <si>
    <t>Fill in the peach cell below for # of beds.</t>
  </si>
  <si>
    <t>Summary Crop Cost Analysis</t>
  </si>
  <si>
    <t># of beds in crop plan</t>
  </si>
  <si>
    <t>Projected total yield</t>
  </si>
  <si>
    <t>Income</t>
  </si>
  <si>
    <t>% of expense budget:</t>
  </si>
  <si>
    <t>Direct Costs</t>
  </si>
  <si>
    <t>Labor</t>
  </si>
  <si>
    <t>Margin</t>
  </si>
  <si>
    <t>Margin %</t>
  </si>
  <si>
    <t>VS. Margin Goal:</t>
  </si>
  <si>
    <t>Cost per unit:</t>
  </si>
  <si>
    <t>Step 8: Use this section to experiment with a variable such as equipment purchase.  This shows you a different scenario's outcome.</t>
  </si>
  <si>
    <t>Best practice is to create a new tab and copy this entire sheet - then experiment with the opportunity in a new tab to protect your data.</t>
  </si>
  <si>
    <t>Compare your results between tabs to see if you want to pursue the opportunity!</t>
  </si>
  <si>
    <t>Fill in the peach cell below for the name of the opportunity, and the cost for the growing cycle.</t>
  </si>
  <si>
    <t>Results will show you the effective impact on your margin for the period of time that you incur the cost of the opportunity.</t>
  </si>
  <si>
    <t xml:space="preserve">Be sure to adjust your labor or input numbers above to show the impact of the purchase.  </t>
  </si>
  <si>
    <t>Opportunity Assessment Scenario:</t>
  </si>
  <si>
    <t>finance root washer purchase,  $2105 per year for 2 years, with 25% assigned to carrots.</t>
  </si>
  <si>
    <t>Industrial spinner purchase</t>
  </si>
  <si>
    <t>Other Costs</t>
  </si>
  <si>
    <t>root washer payment</t>
  </si>
  <si>
    <t>one time</t>
  </si>
  <si>
    <t>Cost per pound:</t>
  </si>
  <si>
    <t>Starts Cost Worksheet: crop costing input</t>
  </si>
  <si>
    <t>Step 1: Fill in crop name</t>
  </si>
  <si>
    <t>Watermelon</t>
  </si>
  <si>
    <t>Step 2: Fill in tray information</t>
  </si>
  <si>
    <t>If your trays don't usually 100% germinate, enter a number of useable plants instead of tray size.</t>
  </si>
  <si>
    <t>TRAYS</t>
  </si>
  <si>
    <t>Notes</t>
  </si>
  <si>
    <t>Tray Size or Useable Plants per Tray</t>
  </si>
  <si>
    <t>tray of 50 with 3 lost</t>
  </si>
  <si>
    <t># of uses per tray</t>
  </si>
  <si>
    <t>Cost of tray</t>
  </si>
  <si>
    <t>Step 3: Fill in the cost of seed per tray, potting soil, other products.</t>
  </si>
  <si>
    <t>Be sure to enter costs by TRAY.</t>
  </si>
  <si>
    <t>Potting soil per tray can be calculated by measuring the soil required and comparing to your costs of bulk soil.</t>
  </si>
  <si>
    <t>PRODUCTS</t>
  </si>
  <si>
    <t>Seed (per tray)</t>
  </si>
  <si>
    <t>Potting soil</t>
  </si>
  <si>
    <t>Other products</t>
  </si>
  <si>
    <t>Tag</t>
  </si>
  <si>
    <t>Step 4: Calcuate your Greenhouse "Rent" per tray.</t>
  </si>
  <si>
    <t xml:space="preserve">Total Greenhouse costs include maintenance, utilities and other direct costs of running the GH. Use your planting plan to enter a number of trays run through the GH per YEAR.		</t>
  </si>
  <si>
    <t>GREENHOUSE COST</t>
  </si>
  <si>
    <t>Total Greenhouse costs per year</t>
  </si>
  <si>
    <t># of trays per year</t>
  </si>
  <si>
    <t>Greenhouse "rent" per tray</t>
  </si>
  <si>
    <t>Step 5: Calculate your labor per tray.  All inputs are in reference to the crop in step 1.</t>
  </si>
  <si>
    <t>FILLING &amp; SEEDING LABOR PER TRAY</t>
  </si>
  <si>
    <t># of trays filled per hour</t>
  </si>
  <si>
    <t># of trays seeded per hour</t>
  </si>
  <si>
    <t>Greenhouse Labor rate</t>
  </si>
  <si>
    <t>Tray filling labor</t>
  </si>
  <si>
    <t>Seeding labor</t>
  </si>
  <si>
    <t>Step 6: Calculate your general labor per tray.  All inputs are in reference to the ENTIRE greenhouse starts season.</t>
  </si>
  <si>
    <t>GENERAL GREENHOUSE LABOR</t>
  </si>
  <si>
    <t>Hours per week of general labor in GH</t>
  </si>
  <si>
    <t># of weeks of labor in GH for starts season</t>
  </si>
  <si>
    <t>Total cost of general labor in GH for starts</t>
  </si>
  <si>
    <t>Greenhouse labor,  per tray</t>
  </si>
  <si>
    <t>Step 7: Review your results</t>
  </si>
  <si>
    <t>SUBTOTALS</t>
  </si>
  <si>
    <t>Tray Cost per plant</t>
  </si>
  <si>
    <t>Product Cost per plant</t>
  </si>
  <si>
    <t>Rent per plant</t>
  </si>
  <si>
    <t>Labor per plant</t>
  </si>
  <si>
    <t>Cost of Starts, per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</si>
</sst>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"/>
    <numFmt numFmtId="166" formatCode="&quot;$&quot;#,##0.00"/>
    <numFmt numFmtId="167" formatCode="&quot;$&quot;#,##0.0000"/>
  </numFmts>
  <fonts count="24">
    <font>
      <sz val="11"/>
      <color rgb="FF000000"/>
      <name val="Calibri"/>
    </font>
    <font>
      <sz val="11"/>
      <name val="Calibri"/>
    </font>
    <font>
      <i/>
      <sz val="11"/>
      <name val="Calibri"/>
    </font>
    <font>
      <sz val="11"/>
      <color rgb="FF3F3F76"/>
      <name val="Calibri"/>
    </font>
    <font>
      <b/>
      <i/>
      <sz val="11"/>
      <name val="Calibri"/>
    </font>
    <font>
      <sz val="11"/>
      <name val="Calibri"/>
    </font>
    <font>
      <b/>
      <i/>
      <sz val="11"/>
      <color rgb="FF222222"/>
      <name val="Calibri"/>
    </font>
    <font>
      <b/>
      <i/>
      <sz val="11"/>
      <color rgb="FF3F3F76"/>
      <name val="Calibri"/>
    </font>
    <font>
      <b/>
      <i/>
      <sz val="11"/>
      <name val="Calibri"/>
    </font>
    <font>
      <b/>
      <i/>
      <sz val="11"/>
      <color rgb="FF000000"/>
      <name val="Calibri"/>
    </font>
    <font>
      <b/>
      <sz val="11"/>
      <name val="Calibri"/>
    </font>
    <font>
      <b/>
      <sz val="11"/>
      <color rgb="FF000000"/>
      <name val="Calibri"/>
    </font>
    <font>
      <b/>
      <sz val="11"/>
      <name val="Calibri"/>
    </font>
    <font>
      <b/>
      <u/>
      <sz val="11"/>
      <name val="Calibri"/>
    </font>
    <font>
      <u/>
      <sz val="11"/>
      <name val="Calibri"/>
    </font>
    <font>
      <i/>
      <sz val="11"/>
      <color rgb="FF000000"/>
      <name val="Calibri"/>
    </font>
    <font>
      <b/>
      <u/>
      <sz val="11"/>
      <name val="Calibri"/>
    </font>
    <font>
      <b/>
      <sz val="11"/>
      <color rgb="FF000000"/>
      <name val="Inconsolata"/>
    </font>
    <font>
      <b/>
      <u/>
      <sz val="11"/>
      <name val="Calibri"/>
    </font>
    <font>
      <b/>
      <sz val="11"/>
      <color rgb="FF222222"/>
      <name val="Calibri"/>
    </font>
    <font>
      <sz val="11"/>
      <name val="Calibri"/>
    </font>
    <font>
      <b/>
      <sz val="11"/>
      <color rgb="FF222222"/>
      <name val="Calibri"/>
    </font>
    <font>
      <b/>
      <i/>
      <sz val="11"/>
      <name val="Calibri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right"/>
    </xf>
    <xf numFmtId="0" fontId="2" fillId="0" borderId="0" xfId="0" applyFont="1"/>
    <xf numFmtId="0" fontId="3" fillId="2" borderId="1" xfId="0" applyFont="1" applyFill="1" applyBorder="1"/>
    <xf numFmtId="0" fontId="4" fillId="3" borderId="0" xfId="0" applyFont="1" applyFill="1" applyAlignment="1"/>
    <xf numFmtId="0" fontId="0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" fillId="4" borderId="0" xfId="0" applyFont="1" applyFill="1" applyAlignment="1"/>
    <xf numFmtId="0" fontId="1" fillId="3" borderId="0" xfId="0" applyFont="1" applyFill="1"/>
    <xf numFmtId="0" fontId="1" fillId="0" borderId="0" xfId="0" applyFont="1" applyAlignment="1"/>
    <xf numFmtId="8" fontId="3" fillId="2" borderId="1" xfId="0" applyNumberFormat="1" applyFont="1" applyFill="1" applyBorder="1" applyAlignment="1">
      <alignment horizontal="right"/>
    </xf>
    <xf numFmtId="8" fontId="3" fillId="2" borderId="1" xfId="0" applyNumberFormat="1" applyFont="1" applyFill="1" applyBorder="1" applyAlignment="1">
      <alignment horizontal="right"/>
    </xf>
    <xf numFmtId="8" fontId="0" fillId="3" borderId="0" xfId="0" applyNumberFormat="1" applyFont="1" applyFill="1" applyAlignment="1">
      <alignment horizontal="right"/>
    </xf>
    <xf numFmtId="0" fontId="5" fillId="3" borderId="0" xfId="0" applyFont="1" applyFill="1"/>
    <xf numFmtId="9" fontId="3" fillId="2" borderId="1" xfId="0" applyNumberFormat="1" applyFont="1" applyFill="1" applyBorder="1" applyAlignment="1">
      <alignment horizontal="right"/>
    </xf>
    <xf numFmtId="6" fontId="0" fillId="0" borderId="0" xfId="0" applyNumberFormat="1" applyFont="1" applyAlignment="1">
      <alignment horizontal="right"/>
    </xf>
    <xf numFmtId="0" fontId="4" fillId="0" borderId="0" xfId="0" applyFont="1" applyAlignment="1"/>
    <xf numFmtId="0" fontId="3" fillId="0" borderId="0" xfId="0" applyFont="1"/>
    <xf numFmtId="164" fontId="1" fillId="0" borderId="0" xfId="0" applyNumberFormat="1" applyFont="1"/>
    <xf numFmtId="0" fontId="0" fillId="0" borderId="0" xfId="0" applyFont="1" applyAlignment="1"/>
    <xf numFmtId="6" fontId="0" fillId="3" borderId="0" xfId="0" applyNumberFormat="1" applyFont="1" applyFill="1" applyAlignment="1">
      <alignment horizontal="right"/>
    </xf>
    <xf numFmtId="0" fontId="3" fillId="2" borderId="1" xfId="0" applyFont="1" applyFill="1" applyBorder="1" applyAlignment="1"/>
    <xf numFmtId="6" fontId="7" fillId="0" borderId="0" xfId="0" applyNumberFormat="1" applyFont="1" applyAlignment="1">
      <alignment horizontal="right"/>
    </xf>
    <xf numFmtId="0" fontId="8" fillId="0" borderId="0" xfId="0" applyFont="1"/>
    <xf numFmtId="6" fontId="3" fillId="0" borderId="0" xfId="0" applyNumberFormat="1" applyFont="1" applyAlignment="1">
      <alignment horizontal="right"/>
    </xf>
    <xf numFmtId="6" fontId="3" fillId="2" borderId="1" xfId="0" applyNumberFormat="1" applyFont="1" applyFill="1" applyBorder="1" applyAlignment="1">
      <alignment horizontal="right"/>
    </xf>
    <xf numFmtId="6" fontId="3" fillId="2" borderId="1" xfId="0" applyNumberFormat="1" applyFont="1" applyFill="1" applyBorder="1" applyAlignment="1">
      <alignment horizontal="right"/>
    </xf>
    <xf numFmtId="9" fontId="3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0" applyNumberFormat="1" applyFont="1"/>
    <xf numFmtId="165" fontId="0" fillId="3" borderId="0" xfId="0" applyNumberFormat="1" applyFont="1" applyFill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 wrapText="1"/>
    </xf>
    <xf numFmtId="0" fontId="12" fillId="0" borderId="0" xfId="0" applyFont="1" applyAlignment="1"/>
    <xf numFmtId="0" fontId="5" fillId="0" borderId="0" xfId="0" applyFont="1" applyAlignment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/>
    <xf numFmtId="0" fontId="5" fillId="2" borderId="5" xfId="0" applyFont="1" applyFill="1" applyBorder="1"/>
    <xf numFmtId="165" fontId="1" fillId="3" borderId="0" xfId="0" applyNumberFormat="1" applyFont="1" applyFill="1"/>
    <xf numFmtId="0" fontId="13" fillId="0" borderId="0" xfId="0" applyFont="1"/>
    <xf numFmtId="164" fontId="0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6" fontId="1" fillId="3" borderId="0" xfId="0" applyNumberFormat="1" applyFont="1" applyFill="1" applyAlignment="1">
      <alignment horizontal="right"/>
    </xf>
    <xf numFmtId="9" fontId="5" fillId="3" borderId="0" xfId="0" applyNumberFormat="1" applyFont="1" applyFill="1"/>
    <xf numFmtId="9" fontId="5" fillId="3" borderId="6" xfId="0" applyNumberFormat="1" applyFont="1" applyFill="1" applyBorder="1"/>
    <xf numFmtId="8" fontId="1" fillId="3" borderId="0" xfId="0" applyNumberFormat="1" applyFont="1" applyFill="1" applyAlignment="1">
      <alignment horizontal="right"/>
    </xf>
    <xf numFmtId="166" fontId="10" fillId="0" borderId="0" xfId="0" applyNumberFormat="1" applyFont="1"/>
    <xf numFmtId="9" fontId="5" fillId="3" borderId="7" xfId="0" applyNumberFormat="1" applyFont="1" applyFill="1" applyBorder="1"/>
    <xf numFmtId="166" fontId="11" fillId="3" borderId="0" xfId="0" applyNumberFormat="1" applyFont="1" applyFill="1" applyAlignment="1">
      <alignment horizontal="right"/>
    </xf>
    <xf numFmtId="9" fontId="10" fillId="3" borderId="0" xfId="0" applyNumberFormat="1" applyFont="1" applyFill="1"/>
    <xf numFmtId="0" fontId="12" fillId="3" borderId="0" xfId="0" applyFont="1" applyFill="1" applyAlignment="1">
      <alignment horizontal="center"/>
    </xf>
    <xf numFmtId="9" fontId="12" fillId="3" borderId="0" xfId="0" applyNumberFormat="1" applyFont="1" applyFill="1"/>
    <xf numFmtId="0" fontId="10" fillId="0" borderId="0" xfId="0" applyFont="1" applyAlignment="1"/>
    <xf numFmtId="166" fontId="0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166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5" fillId="2" borderId="1" xfId="0" applyFont="1" applyFill="1" applyBorder="1" applyAlignment="1"/>
    <xf numFmtId="166" fontId="0" fillId="2" borderId="10" xfId="0" applyNumberFormat="1" applyFont="1" applyFill="1" applyBorder="1" applyAlignment="1">
      <alignment horizontal="right"/>
    </xf>
    <xf numFmtId="166" fontId="17" fillId="3" borderId="0" xfId="0" applyNumberFormat="1" applyFont="1" applyFill="1"/>
    <xf numFmtId="0" fontId="0" fillId="2" borderId="10" xfId="0" applyFont="1" applyFill="1" applyBorder="1" applyAlignment="1"/>
    <xf numFmtId="0" fontId="18" fillId="0" borderId="0" xfId="0" applyFont="1" applyAlignment="1"/>
    <xf numFmtId="166" fontId="1" fillId="3" borderId="0" xfId="0" applyNumberFormat="1" applyFont="1" applyFill="1"/>
    <xf numFmtId="0" fontId="19" fillId="4" borderId="0" xfId="0" applyFont="1" applyFill="1" applyAlignment="1"/>
    <xf numFmtId="0" fontId="20" fillId="0" borderId="0" xfId="0" applyFont="1"/>
    <xf numFmtId="0" fontId="22" fillId="0" borderId="0" xfId="0" applyFont="1" applyAlignment="1"/>
    <xf numFmtId="0" fontId="0" fillId="0" borderId="0" xfId="0" applyFont="1" applyAlignment="1">
      <alignment horizontal="left"/>
    </xf>
    <xf numFmtId="4" fontId="3" fillId="2" borderId="0" xfId="0" applyNumberFormat="1" applyFont="1" applyFill="1" applyAlignment="1">
      <alignment horizontal="right"/>
    </xf>
    <xf numFmtId="0" fontId="20" fillId="0" borderId="0" xfId="0" applyFont="1" applyAlignment="1"/>
    <xf numFmtId="0" fontId="2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3" fontId="3" fillId="2" borderId="4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left"/>
    </xf>
    <xf numFmtId="8" fontId="3" fillId="2" borderId="5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8" fontId="3" fillId="2" borderId="0" xfId="0" applyNumberFormat="1" applyFont="1" applyFill="1" applyAlignment="1">
      <alignment horizontal="right"/>
    </xf>
    <xf numFmtId="8" fontId="3" fillId="2" borderId="4" xfId="0" applyNumberFormat="1" applyFont="1" applyFill="1" applyBorder="1" applyAlignment="1">
      <alignment horizontal="right"/>
    </xf>
    <xf numFmtId="0" fontId="22" fillId="0" borderId="0" xfId="0" applyFont="1"/>
    <xf numFmtId="0" fontId="20" fillId="0" borderId="5" xfId="0" applyFont="1" applyBorder="1" applyAlignment="1"/>
    <xf numFmtId="0" fontId="20" fillId="2" borderId="5" xfId="0" applyFont="1" applyFill="1" applyBorder="1" applyAlignment="1"/>
    <xf numFmtId="166" fontId="20" fillId="3" borderId="5" xfId="0" applyNumberFormat="1" applyFont="1" applyFill="1" applyBorder="1" applyAlignment="1"/>
    <xf numFmtId="3" fontId="20" fillId="5" borderId="5" xfId="0" applyNumberFormat="1" applyFont="1" applyFill="1" applyBorder="1" applyAlignment="1"/>
    <xf numFmtId="166" fontId="20" fillId="2" borderId="5" xfId="0" applyNumberFormat="1" applyFont="1" applyFill="1" applyBorder="1" applyAlignment="1"/>
    <xf numFmtId="9" fontId="20" fillId="2" borderId="5" xfId="0" applyNumberFormat="1" applyFont="1" applyFill="1" applyBorder="1" applyAlignment="1"/>
    <xf numFmtId="166" fontId="20" fillId="3" borderId="5" xfId="0" applyNumberFormat="1" applyFont="1" applyFill="1" applyBorder="1"/>
    <xf numFmtId="166" fontId="20" fillId="0" borderId="0" xfId="0" applyNumberFormat="1" applyFont="1"/>
    <xf numFmtId="0" fontId="0" fillId="0" borderId="11" xfId="0" applyFont="1" applyBorder="1" applyAlignment="1">
      <alignment horizontal="left"/>
    </xf>
    <xf numFmtId="167" fontId="20" fillId="3" borderId="5" xfId="0" applyNumberFormat="1" applyFont="1" applyFill="1" applyBorder="1"/>
    <xf numFmtId="0" fontId="20" fillId="3" borderId="5" xfId="0" applyFont="1" applyFill="1" applyBorder="1"/>
    <xf numFmtId="0" fontId="23" fillId="0" borderId="5" xfId="0" applyFont="1" applyBorder="1" applyAlignment="1"/>
    <xf numFmtId="0" fontId="23" fillId="3" borderId="5" xfId="0" applyFont="1" applyFill="1" applyBorder="1"/>
    <xf numFmtId="166" fontId="23" fillId="3" borderId="5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5" fillId="0" borderId="3" xfId="0" applyFont="1" applyBorder="1"/>
    <xf numFmtId="0" fontId="15" fillId="2" borderId="0" xfId="0" applyFont="1" applyFill="1" applyAlignment="1">
      <alignment horizontal="left" wrapText="1"/>
    </xf>
    <xf numFmtId="0" fontId="0" fillId="0" borderId="0" xfId="0" applyFont="1" applyAlignment="1"/>
    <xf numFmtId="0" fontId="4" fillId="0" borderId="0" xfId="0" applyFont="1" applyAlignment="1">
      <alignment wrapText="1"/>
    </xf>
    <xf numFmtId="0" fontId="15" fillId="2" borderId="8" xfId="0" applyFont="1" applyFill="1" applyBorder="1" applyAlignment="1">
      <alignment horizontal="left" wrapText="1"/>
    </xf>
    <xf numFmtId="0" fontId="5" fillId="0" borderId="9" xfId="0" applyFont="1" applyBorder="1"/>
    <xf numFmtId="0" fontId="21" fillId="4" borderId="0" xfId="0" applyFont="1" applyFill="1" applyAlignment="1">
      <alignment wrapText="1"/>
    </xf>
    <xf numFmtId="0" fontId="2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259080</xdr:colOff>
      <xdr:row>0</xdr:row>
      <xdr:rowOff>114300</xdr:rowOff>
    </xdr:from>
    <xdr:to>
      <xdr:col>1</xdr:col>
      <xdr:colOff>1054614</xdr:colOff>
      <xdr:row>4</xdr:row>
      <xdr:rowOff>178314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230C6A-157F-41DC-B86A-6D6CC8E86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020" y="114300"/>
          <a:ext cx="795534" cy="795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121920</xdr:rowOff>
    </xdr:to>
    <xdr:sp macro="" textlink="">
      <xdr:nvSpPr>
        <xdr:cNvPr id="2049" name="AutoShape 1" descr="data:image/png;base64,iVBORw0KGgoAAAANSUhEUgAAAFIAAABPCAYAAAB4ZJLeAAAgAElEQVR4Xq19B3RU17X2N0W9944QHQkQHdGL6RhMt+i2Y4wLxomTvOXnOHGSl5f4OYnt2MRxi40L1fReRBXFdCEhioQaQr330ZR7/7X3ufdOkeTy3j/LLMRo5t5z99nl29/e+1gnSZKM/08vnU4HWabLSQB0yh/14vS+DOh0/JcMCWazBS1NTWior0NzYwOam5vQ3NIEa7sJptZWWCUZMv2BDJ1RB51OD28vb3h4esPb2we+fn7wDwhEQEAg/Hz9YHT3UK5Nt6H70z11kHWAzuEp+Ve8PueXWLv4ruPP2hPIcpe/06mCpC/q9XrtAq43US8uFgj+nPqz+m/xHXpfzw/P/zk9hAybzYzC/Ae4eOECKssrERYZib59+yA+vju8vL1gdHeHm9EIvU4PHT2sej+6siTDJsmQJAss7e1obW1FUVEBcu7fRU1lFaLjumHUqDGIT0iATm/UhKVjKcqQZb3yWMqm0h34+nahqgJUBfp9Oub02Z+ikY5C7GznHC8stEH8aWpswL27d1FeUgJJkhAaEY5u8d0RHh4Bd3dP6PR6RVNJ0FY0NjTAz98fRqO7eA5WLqEtvEEgISv/loXGmtvbUVFeiuLCQtRUV0Gn1yGmWzz69UuCj6+fuIiiiYoqKMIVwnReu3JbZRM701xHJeIlkiBdteuHLL2rG9s1lQRiYZO9dvUq8h48wODkwUgeNgLe3t6ks5BsNuj19BAGTUA62Yb0M6eQl5+P5MFDMXTYcEVcqq6TwB1WR54CEmRZB6vNCoOBNFm819zcgOvXriErMxOJ/ZMwZNhw+AcGQK8Xm9OZ+boK09EKO/udo5w001bf/D4hOaq7o/DVm9DfsiyhovwRzp49DR8vbwxMHoKo6Fh4enjRI0OWrMjPz0N9TS0ioiIRG9cdOr2B7Ja/u3/PTsx9Yh4kSQ+j0QOqNbKZs1ay9NjsaUPo3xVlxdi7cycmT5uGPn0TIWsaK8NkakXpo0fIvHWDboHxEycjJCyC3Y+jQF01rDMf6ejCOtXIH9JA59+TFgkfCZ3ETpCNTJZQW1uFm1evoKqqBiljx6F7Qg9A8XXi8/Q5Kza+93eMSRkFi01GytiJkBWt1MGKXTu2YtDAJFRU1mLsxCnK9zlkKNatBhFWKxbuqWMHWaijx02At48/BzvhCYT6Cgu1Ifd+Di5fuoTY2BgMGT4c/gFBgM4gwqKOrk9rJAHztjkFnM58p6pM/DfZtdAke/D4MVppv7Dwa7duXMXJkyeRumwZYmO782Is1na4ubkLjVMDh2zFnh1bkXHtMhJ69cJTa1+CpDwMSJDbtmHuvMdx+PARLFycyg/q+BLrtAvJZjXjo43vwC8oBKmpq+Hm7q48C0CA5GFhHvwCAhAcEiZciM2CB7n3sW/vHsye8zgSByRr7oWEzUJUhOmqlZ0FWFUzO5h219pJkEaYg4jEwsyqK8qRlnYCEZERSBkzBl5ewrFf+e48CvJy2NHPnP04jG6eLAC6ytWL5/GoIBd37tzBy796DQGBoYrjl1BUmIcr311CYGAIps+abfehLtBEhTf1ddU4cmgf5jyxEL4+gYrWCw2rqizDRxv/gWUrnkKvvomaLyZ1bWttxsUL51FbU4NpM2ciKCjE/nwqeFOCkCti6czEf4IgHZ28DRJseJCTg5PHjmH+wsWIiolVbEiYU9qxw4gID0Fe3gNERERj9PjJGqZrrq/HF5/9CwOSkhASFYNBycOg50WTmAkzKaCPNNUBbnXcZJkj9aPihxg6YhR06kbL5Bub8PnHH6K93YSXNvwKHl6+4us6HSTSasVfFz8swNHDRzBz1izExfeAXm90uqcrxOsM8tF7ToL8MdGbNNEqmXHuzCk0NTdhypTp8CG/pEIL5cFLHuZj797dWL58Gfbs2oXVz6yDm7snmx0JrLqqEkHBQRxpVXOiBVFAUsEz/U3a31kgVH8nSzZIsgS9wah6NoZDe7ZvRub1qxiSkoJ5C5ZCp6P7iJfZbEJp6SPGrmTGDQ11OHn8GFvV6LETYDC48V66Ru3OXN7/wrQFlrNYTEg7foQDzPQZs3l3K8pKERIaBi9vP04h6NklyYoTx47C3U2H8rIKzF/0JAcCVZBq1FSzD/GAZhiMBoYwtbW1CA4OQVVlJdzdPRAYFIjq6iqEhobCarXyQ9ImqA+smZsOsFktyLh+FW5uBlgkG4YPH61lWrSu02lHcfP6VTy5YjXiuvVgKzC3m3D40AH4+Xpj8mPToTd6OAF1FbeK+zhvLiu6KyB33AVhAuJF3zW3t+CrLz7D4CHDMGz4SNaCtOPHUJR3nwPKU2ufh17vpmUzks2M3Nz7MOgN6NW7rxIR7dGXlJfSxJKSEiQkJCAr6zbi4mIRGOgPk8kET09P2Gw2FhplXep7+fn5MLrp0S2uOyoqKhEWFs6fsbsBiX9ubKqHwaCHj4+fkjrKeFRUgAO7t6PF1I7UlU8jLk4ERvGy4Xz6aTwsKsLS1JUMv4Q3sGdzHd2L4jHUqO2U+rmYFIUIq6Ud+/bsRs/evTBw0DDFJGU0NtRiy5f/hs1sxoDBQ9gXunt4qemIsgkCTtB1KLMhIF5c/AjBwcHw9PRmARFQt2+ifbmau+yYGvOH6urqERAQgJqaGv5+SEiIQ+oqsh41ApWXPsS+XVs54s18fAG6JfTiDaIgyp/SybBZLLh65RIqKsvx+Nz5MBgIwNtv3pV5a/DH9QMC8AoCwtTWiv17d6FHj14YNlKYichfxQ3qa6uw9avPERsTg3arjIVPLoeeIY8MSDr6j7MNq9WGkyfTMG3aVN4Icc/OJdSVf1LfV/256+fa29tx/fp1jB49mn2xWIewqYsXzyAiJBAZN25hYeoqRgT0GfUaZosJHu6ebLukmbU11Zg1+wm4eXhqKSbLxdG2lauzaXcqZUWQsmzB8WNHEBYSiuShw9HS0sKm6uNLUVDsJN0491420s+cwYLFixEUSpmD6hD0qK6qgk2ycm4tNNLAWum4HtdA5yqgzkxKbKYgWuzfl0HCJL96+3Ymevfuwy6CttJqM6OspASmdjN6k6tRXBYlE8UFD3DyVBpWrFoDdw9v9rMX0s+wMk2Y9BhHc04LXISordPRR9p3W9klyYorVy6hvKwMc+Y+gdraGnz+2SdY8MRC9E0cqPg8JQOQZdTVVSM4OFR7v7m5mU3Hy8urS0jRuYDEgjvb4K58lOP7Kmin4GU0GmEyUWLgxj9rLkxlp2QrbmfcwImjB9GzV0/EdEtA8tBRjDCsFjP27dmB3n16Y9Cg4YJcYRytU5CF3W10GWxk2YaKshIcOrQfP3v2OcgwICfnLqzt7Th3+hRSV6xCUEi4JjRXh6xqCd1Y+KGOL0dB/RgN7NLRfw97Q+sguo3WQJrpzBFIuJVxHfduZ0GytCIrKwvDR47GomWrBcOk08FibsWnH23EktQVCA2L1Gg9gcvsvGsXgFxGa0sDtm/disfnzUdYeKTIPCSZo/OjhwVIO3EEw4aNxMDBwxSfaVf7uro61gBfNv+O3CW915W2dSbc7/v8j9dQHcrKyuDv768FNoJRFy+cRfLAQTh+9DCiYqIwMmU8ayPn3gy0gfKyYpw+mYaFS55ksxdK40xeOxG76oIlyYZjRw4iODgQo1Im8C4Ix02aJeBLS0szDh/cjwULl8Lo5sbPQ76J4ApF4J/y+jHC+ylm/kPaLXyoOwuESOL9e/YgOjoaI0aNVngBwXuyuBSq7szJExxbJ06eZg+kjtHcFUeSwGqqypF+Ph1PzF8IySZDbxAQwdVEyfxVPpEERz6JXrRI11dnWVNXUKKzqPh/1UrH9RBUCgoK0ioC7e1t8PDwcHgWgbhJyMTU07NLMjFT2zF1xgwEBRE34OyuBLGr3IUAD/F32zZ/g+kzZyIiMhb//vRfmDdvHiKjlFyaGQu+jXYx0sLCwkL06NFDAcb82ErurD6CAnPYP7uWiVwgkJpuimqF8nL+jkbldVJ74S841GyYiHQqJ4hg2tzUBF8/FX0IEobgDbFZD3Lu49zZUwgLD8f8BUv56wV5ubh86QIWPbkMRqMXyEA1nCvLNlmSVPQu4ca1yygqKsT8hU/yes6eTsOpkyfg5emHPv16YcbMWfD1C2JBChwmoAfBGoNBxWx2ITv5EoU/ZL/p9GidOQIH3pE/TNdUfasqePGe/aXUeDSZC1rM/sexhiSBfHlgYJCoMfEzWEG0HJUpvvriC6xYtYpN28vLV/h0Sca2zZuQPGQI+icN5r3SCGK11CAWY8Wub3dgztx5/GWWts4KU1sbTK0mFD3MQ/r581i//lXFDGQ8fFiMqKgoDi72l7245FwbUDWZ3lUwqBCPouFOSSwrkh2PumitSEWcnL5aaOOAyumtKmgSlLIJap7D8EqGxWyGxSopEE3Czu2bUVNTjREjR2PosJGMVtTqJ1lsY0MNTp44jgWLSEuNGrmsBRudLOH+/TsoLSnBxCnTCLOwp7U/iIziR0VoN5nQs2c/Lbtpb7ewf3F8mc1tyM68Cb+AIPTsRcBXBvQGSFYLcu9noqmpGaHhUYiP76n4XZFFUW5+/ep35JEUZlwNbiQUErxiojo9ho1MUdhtJQ9mNRflirqaKpSXl6L80UM0NTZyyTY8Kgrh4VEIDg2H0c1dK1O0m9rQ2mZin0nfb2qqQ7vJgtBQyt9FjUgYvLAj0tzjxw4iMbE/4uJ6avyB8JE6wGpuw4fv/wPLV65GWES0gxmp2kUXUSpukBmsUpYjCFE7xKEHoZTx7f/6LfomDsLqZ58XMtYBN65cwOZN/0ZoRAReeuXX8PMnh6/SWzJMrQ147dUNTB4wjiOkABs7fKsNkOmjVOiS9Nj44WeQDW5K6VeUIsg0z6YdQ9rRg2hra+HPkqVYrWaODXo3TyQPG4UVq36m1HyE8ElAFouFq5ZkwiomZl8uzNKe1eh0KCkuwIH9e/Dc8+thIGKDtFsEG6LkH+DyxQsMPHXM4BAvSPDAirbWFvj4Ui1ESISuTfVpi8UKLy9XqCOjobYKf/2vN9C7/wCsWfsSZNhwP/s2vtz0EQwwYN1LryK2e0+1ZO0QtKwozM/TAllrSyN2bP4Cnh6eWJy6CkbKeRWT7tGzl9BIJTARcN6/51tcTD+NgIAgjJ80BT179YO3ry+7psqKR8jMuImWNgte2vCqU9Ql9PGwuAixsXHQK7wlC5Mkw7Sgc4QmP/r1l59h+sw5iI7pJqxTwB8JZ9KOoX/SAERQdFa6E/SyjAc5d5CZmYkFVD9RCuqEw+iJuB7jUPtlhwwZ9XWV+J/f/wb9kpKxeu0LyL+bhY8+/ADePj54+ZevITQsyiHNUrank+yksbEW7/7lD/y9Db/6DTw8fTQPYgfFwhqyMq7ii083IioyFhv+47eiXu5Q/FfTxra2Vnh5+XSaELBW6g3QGQSLXldbwx0g8Qm9NJKGxEXXLci7h9LSUoxVmH+djdsXLNi1YwcTDkxoKt0R5LM++/hDLFi0BGERMdpDNDU1MVZ09Y3iAzIa6qrw1h9/g36JgzB+0mR88cmHMLWZ8fwrr6InkwXCgdt9j5OL1f7R2FiHd//8O3j7+rkI0gGwcdCQ8NH7f8fd7AysW/8q+g+gbEsIWMW+rrl7BwWQZa4hES9K3ABZXbupBVe+u8ja7YiXhSsw4eDePSLokPCtklWuLi/Fpe8uMQDnqp2yzvraSmzfuhnrXtyglSkJ5tCi7FDHrlFi8RIL8n/+8DqCQ0LR2tKKdrOZTbxP/wEa7BHgRrhwVZNFa5CdRCWu8923fg9vb19s+LWzRjqK3mY24Te/Xg8PT0/85r/ehpu7lxJo1Uhvh1Ku9JvjdbREgPykwvJv+eoLLF76JDy9VdemBh0B0GfOnA3fgCDobJJNPnpwH+K6dUdS8mAFNpAftOFO1g1uNVmUulKJW3pUVFSwY46JERraMR0TGvn2m6/DpkQ5D08vvPr6mwgMCuPgQCmovdTgbNoibRPpaEN9Dd79y5vw9vHTBKnlAw5IqaWxFn/4z18iIjoGP3/tTa65qLivK7zuuHbHYJmRkYHkZCrRCmh1YPe3iIiIxMix4xV3pGw+VUOvXODi2thxk6EzW0zyJx+8h5VPPysK5gqmI4vftW0T+icNQmLycE1LXU1C3VHHOndDXTUHm179+qFb9x44tHs3PLy8sOa5F9C3/0DF0XcNydXClqqRPj6+eNnBRzqmluQgLG2tePO1V2B0M+KNP/0NHp6+Cr5TcaQDw60mA534ZNpA+kN0m/q6nXEV59PP4rmXfsGbL6xHsOk1lRX4dvsWrHvxFejq62rkXd9uxeqnn1VodbqEBMJXf/vv3+OZdesRGRfPmJJ8I2UD8fHxnTs11UfWV+GtP7yOfonJWP3siwx7dm79ht0B1bHDI+MUjfye/EYnyhjv/PlNrlK+/Os34OFh5zXtCxDw5dON7+BOZgaeWrceg4alKM0sqvNw7UITmYyjUqj/JkFS4S0kJJh/39JYh/f//hb7aB+/AKfntljasenzj7B8xdPQFRfny3dvZ2HqjNlKEBCCpCLR5x/9Exv+43UEBAdzyYBoJ3qpWUznLIti2n98g8nfVdRJIUnIyb6Frz77hFnqFU+tRfKwFAb9pH2dkRdkwk315CPfZB9JgvT09OkgAMVjISc7A//+1/vw8w/Aiz//NULCowT6UETKZWRLO25n3caA5MEwGh0zMSVMKolzcfFDLsKx+5ElvPfXPyN15RpERse5JLYS9u/dgZSUcdDdzc7gUkOffknC5NgvS7j6XTounDmD9b98jTMB+gUBcB8fAUG6pKp0Co784xvonTQAq59dL7IUWeK2lq1ffw6qRS9duQbJQ1KcHkjUT0Q2Q/djjXzrd/D19sV6FqRS5Nf0QjhKapqSrGYcO7Ab504fh1WyYdKU6ejRuw+XHCwWMyrLyphwMLVb8drv/sgFus60UlxaBFS17rRj25cYNHAI+iUN1u6skiY3r3/Hja66KxfPyjFxcYiKjVdQPKm9Dft3b0NbcytS1zyrfFmH8vJyREYSyescIJztXEZDfRX+8oc30K//AO7tIUGKLgqgqrIc77/9J7SaWrFkxdNIGT1RwWh20CsamoCmhkb89S9vwteXcOR/diJI8dAC9+og26y4m3UTWzZ9gjaTie9HHRxkEfQZd3cvTHxsGqbPeQIGo9oj5Fp8k7lhoLq6RmGz9Lhx7SIaa+swafocF42UUVyUx7m57kzaETlpYDKCwyM5mxVsjg1ff/4R+vZLwqix1GpiLzKpfoWraSo54NQqTPVvE/Lz7sPX1x8xXDemkCA0jb5SWVaCmpoquHl4oFdvkbdraY5KRpApWs1MXRkNBsT3oNKpUeiqRkAoKRy/QWhAhl5Hxa9WFBc9RF1tNSTumzRwOhoVHQP/wCCl7U/dhI5lEHp+OwbVobQ4H1cuXcKCpSuUQGPvbK4se4T8/HvQHT24S04ZNxH+/sFaakYVtM8/fh+LnlyO4NAojeEgKNSvf3+7YTm0Nbv6OaFVDjjRqfqmFtcUWM7EgGiXVspL9vxWp3SI8bVULlQlKh3pNPF7bnlRcKCKSx3BuKM5q5qv0mjqg5H1NDY2ICBQoJi66gocOXyQ/aTepR+JeIUbNy5Bt3fXN/Jj0+bAx5cikvBRFnM7Nn/9b6x++jmtZ4ZuSqmhmxsxycoDKAvuktHWauPq7rOxKX5YLNvGMpFh1MheFTwLUGyWKCZp7VHiiuyghOAsNivcDCrnqLREc5VPafx3IlQ6b6ZX129PBiS0tjZzkCNNN5tasWf3DixasgxGhShhVkiW0dxYh/T009Dt2r5JnjFnAbypb0dhvYkG271jG1JXrlIe3ACL2cTBhggBlSFxanhSzVvtpu10QsDevCk4JT3q2tpR8KgcyX26wai0yIhQI8Om0+NWXikCfH3QI9xfzYPUWQWYocPFW7kY3r8HfNyNgslhkkHtC3f25Y5Zk2PAdPbxarARxLV4yTh4YB9mzJjNObwK8lmQTXU4d/YkdJu/+lhesHg5QwvVcZstFly7dB6jJ0xS3KMeptYWxpFh3DYsFkqCZB1wwGRidzsbD1GXK75ltklIv3YHha16FFU2om+4J0b0ikDvuCgOeo9qGnD2Zi4KmwzwcAO6+0iYMKQ3woP82NNm3S9CVmkzcqpa0T3EHT2CDRg3aACMBqZWOsrmJ70jISPjJgYPHsbxQiCWJlY2tbat3qGluR7HjuyFbuf2TfJMRSOJOBVGZG8dVrsZBKlp36XOsN/3R3N1b9VNllFvkfD1mXsorGrGtAFhmDqohzBxmbQRyK1oxpZ0CjY6rJnUD3GBXuxJybLbZWDvlQLcyKtBYjd/PDGiN/zdxUhJF8MIPyBKtVtDIAztWZX2bnuXsPMmERGcfiYNun07t8hTps9kH6l2+6htILQi9lhM/LYjNycHiUkK3nRZ1vcJVnPiGucjgIDJJmP/+SxERUfBYGnG6KQERcMFVKpoNiG7uBZWsxVDe0cg1MdLrEe2wSoBZ7MewDcgGLUVFZg6Mgnu7Drt+vhj1tRpMkAdvW1tTh0inZk/PUNzUyPSz6VBd+Tgbnn0mPHcg606aG4EUFkYJRbShQjYEgepliK7WqgKHboKQux1SOskwCpLcDfqYJEAdx630TNgp79NVmKZBHlAuiaGmITPIvM22WxwMxpgNtvg5UZZiKjjqDrjHKE7b37qSk2p3UZtcOj8OQVyoNbr69cuQ3fqxEF5YPJQhIQKoE2MsGhwdKiaKuCNgCqheNea7k9yP45RVBMK3UtAIm5GkNQMx+4GOIQobLhdw8kVKehUy4o4jNj9yE9wl53BJMd8XM24HJ+3srwED3LvQXfpwkk5vlsPRMbEK2mfMCtOvthXiFSJ3q0qL0VEJNVzHNgUBzDumnJpD+xCENgXovpdcT0SCwMZBSba/bMiFzGGAVmvgw06EEejUm60YnWqkjp+laqV41K123a1TvUDlZWVbNodyRl7VVLdqUcP87n9T5d9+4bsZjBqXf9XLl1E6aNCTrHIlKkus3T5avjSGJoKabSClbMu2nNlZTPsUE7RdrWLS/2e4D35sZUBIlft1lqbZUlgASUX5w12VD5lUJSCpXotMQ+p6KxLU4IwV/s6HO8rsjuRhzQ0NHAjK+0w5fP0MjDhIUBaxo2r3E+ke1j0QM7PzcH4ydN4ATeuX0ZN2SNkZQqC8879HPxs3Xru/y4pKYWnpwdCQqhlw+UlS9j0xacYM2Y0SsoqMW7cOKQdO4YRo0bhfHo6mhrrMSh5CAYmD8S5M2fR0NCIQcmD4e/nxxHSPyAAZ06mYeqMWfj804/Qv18iho4cgVMnTnC/TUF+LmK7dUNgcBgHReII72TdRGy37pgwaQr71cMH9mHBklR+0AP7dkKWdJg1ey4Ki/IRG9cNvj5+yLx1HXeyszFq9FgkJPTU6lDCn5PftqFI6RqxWi346stNmDlzOgryHuDm9RswW8xYseopRETFsGIdPrAXQ4ePJD6ySqZu3OUrn+ae8G1bv0ZTQwOmTp0Co7sbF4qoWEUZCG2qK/Fptxcr/vKnN9Gvb188sSiVJw12bt+GRUtSmdu8nXULo8aMQ1VlBcpLy5A0cBAHjOrKMty8fo1ZIGpIXb56Nf75j3f5s/2TEpF+Og319U0Ijwjjzjfy5Vx6tVm5mE9FOTd3I7Jv3WTqL7pbAgYkD8XWrz9BVVUtnv7ZCygszENCj95MsV397gJ3l40YOQaR0fEOpq9MfkHmcWc/5h4l3L2bjauXL2PkiOGI6xaPQwcPYfDQoejdNxE2Szu+/vxTLFm2Grr29lb5ww/ew9p1LzGlb7G08UMJVK/kGA5EAlXOqJju2HHGMVQG3n7rjxgydCj8A0IwZMhgLqgtTl3Gk6uk4SljxqOpoQ7nzpzG0OHDYLFa4e7hDqvFCl8fHxw/fgJPpqZi0+efYeKUqQgLC0PmrZtc1ti1cydWr3kaIdSjKBw4dmz9BgsXL4XBzYAd27YgJCgQZrMVM+fMQdrR/fDy9kVISCRMpjZ4evvyTGTuvTs8cNq3XyKCQ2kaTE0vhZdWYY8IqKrt22vb5O6IBOGxkrpqfPPVF3hxwy+oHGuV9+7agX6JiejTd4BoDOKI7cCKcOol/k35NtVT7B1nVJgn1oX6D0sQHhHOFFRQUDB3VJDpkpSptkFMNw11kt+hwU6a0+ZeRIBbA+vr6hAUHIKS0iLO6UNDwvnBaNOofkO1deJGRR+3TRlHDmBzbG0RWkRNpUS7VVVVQLbZeICTrkGjy/R9ysvrG+rh6xvAo8ycgIhZfJqvQ0FBAVcSBZFhL8apQrW3L+mQcf0Kl2wnT5sh6tqPivJw69ZNzJ5LVUTCamoTlH1HRD1X1CwoVSSMJaCB6pgFThMRURl+Z7dDzami4KU2xqu5NPslZqHFfdTrqZZAAhO9cnQforZEsFELU+INO6UlHlJAKFFZEfSf+FuDApqlqdBJBB6BUDSIwxfrKEjhysTn9+/egfETJiGY0maqIsqSBTu3bcbCpSuUYXNxQeIVKyrKuIc8MXEAvJkhAoqKitjc1JKDmlqS/zSbTXwTyt1poWS+dB1vykp0OtisYkpLXTgJl35PL6o2UmcHvUfmbjAale4wIzNA1G5H5Q6CNxRQyMRshOope2eu0sbXJ+0mKpB+T5wm4VLaEKr50M/Ux+np1bFscfPGDQwYmMRaT62K1NpHzfy0DsfqErMJ1nbs3b2TGSHGuCRIwounTxxG8pBhzD+2NDXydNStjGuIiY5GXHx3uHn6YOLk6QLGODTK2wGrhNx7d3HjxnVuHBiZMhq+Pt44fOgQQyc3NyNmzJ6Dc6dO8bQq8Zr3c3LRp08fHDt8kEueo8aM56FOCgwn045hzJixHIi6dU/gcnFxcREyb15DVXUVlxII51EPOLmZxKRk1NfX4MTRw1iSuvVJo70AAA/mSURBVBwXLlzA6JQxuHLlO9y+dZ0bHKZNn4ndu3ciPDwM02fM0o5mUJ+BNknU62VUV5Vh81dfYcPPX8HOb3dhweIlHGjdPTw5ryp7WIQHuTmY+Nh00RPFgtQB+Tl3cfvWLcxbuIQhAjHTNMVfWlaOYSNGslZ2T+itBenGxkY2V+ov5EFJmxkfvPcOnlv3PNw9PFhDKFAEBQYhtlsc/rnxA7z8ys9x5NBBSDYLtxpTBWBA8hCcPnEckVFRvJG59++hT/9E7N+3B1OnTcWF9HT06tMHCQl9uBvN1NSI23ezMWLEaA4an/7zfXj5+GD5mmfQ0lAP8vchdMSDpwemz5zLD3300D6MmzAJVNalSTXa4LETJrMg1fSPfGP37jSbKAy+tqYSp04cB3V71FbXYO78+biVeRsLl6SyRWzf/BUP0cfFE4TiETobuxWzqQ0fvf8uVj2zFm4ebsi8lYmxY8ZrZQCHHlFNK4nWt9rIhET9gyJYSkoKzw1SgKisqERpaQl69emN7du3Y8OGV3H40H6MGTcWh/btRWxMLA9R0qJz7udgzLiJOH/+HIYNG4oTJ47z1C1hy+joKHTv2Reenl4wtTTh9t27GD58JDJuXEN1dSWfyNK9Zy9ER0UjMzODrYgY7Q2/+A/e5KOHD2DchIkcxUuKCnAnOwtTps3iQKe+yJTVerZaUqO0lVpT8vNyGbfGxsVj+sx5qKooxbYt3+DFl38Boxu1NMrg3h8xew02G6LYx02cApvNsS1FUFeuU1qkkdnZWRgwYBAHAavZxOYnyTrExMbB3d3A/ZY050IaRzWcyspSnsWxWa1obW3j3kX6joeHOyIjY9DYWI/K8nL4B/ghIjIG1ZVVqK2thH9gMCIjo9n3Nbc0czNDRUUpQmiuR6ZRuloEBgWDLCU0JAQlJQ8RExPP3EFVRRlDHZqTLCt5yJocG5fAvri5uYU7RwIDAzvSb2quyqN/NIULGPVGnEo7gtj4ePTunaSROzobTX4pUZrMc/e3WzFv/mK4K51fnGYp6qh0xChaKqKtqNCJjeDGdeXoCTUSCqJBcJza3youVQgHtbNW5NoiunJri8souhNpzGtSYJkaCRR8KVJE575xwbmrVQ7lTrx+8cdoFC2CpJkGPmFEhX8al8Qgoa21EUcP7ccTi5byQSNaMdBms3EJRAnquHD+LO/S9Jliel8VFN/EakFebg5CIyIRFBKmVfNoupU0oW/fvvYLuxxCxEJQnkTAHgY3mnCFtgtGlDCpmgtrs4K0YbKVwrVwLRzdjawlzBZRIyn3NoqzhdjdMPXmeBaGeE6m8GxiKjc+PkG8p9ydgpxkNmPS1Glwc/dg67KTd1au3dCc97DhKcpQk0Bv7CMZC3KHLE1JNWPrN19i7vwFCI+ggGDD/TuZnBGUFj9ESXkl1r38c8RSHdzO/CkwREx5OVNPmhviu9CZEjqDm4B1ijDo/ebGRvj4+WtlDPu3xIPfycpCUeEDzHx8LkOsnVs3Y8jwkUgcMBjHjxxgaDRt5lw0Ndbh5NHDSBw4GEmDREHfGVirghRQivyu+iJhtjY34vKldBQW5GPY8OFIGjgEBvaDQGlxAQ+lPrlspTYBrOqr0mhqTwVJJ0pKC3Er4yZmzpqLb7/dwedPdI+NRE1tPRYvX8NpGmmQKx11/vx5DB06tEtmmerN//74X5gzbz7XmHft2Ib5C5ewgD/+cCNeWP+KNoCpPhxrJmFFnYRL589ixOgJKCrMQXlRPuDujTHjJmHPzi2ICA/D0BHjGbZkZ1yDb2AIxk14TEvy1M4I2vycnByGXYoZCnWg5yHPxO6BWhNrsHnzJu47X7RkOWc9+/fvxpgx4xEWFq2cbGDv8HQSpKL4rCn79u5C79690S9pAPJy7mPHls14eu3zSsFf9U/CIah1YdY4OtnkIfXOxHXooaRBqHOnjmPkmAksSNIk6nj19ffFiWNHMOWxGZwFCSynVLiVQNhYX4MbVy9j0rTZKCkuxIO7mfDyDcKoseOx7ZsvERkVxl0bBjcjdm/filFjxqJ7D0VYCm9JboIG4SmQ2i2Hmkbb+RlEP5DqS0WvEAU2CkSXL13kgEbtznqdm2aMKnzSWp/tAqEqH9DcUIcd27di4ZIlaGlu4XPL6MgXysFFrBB0f1tLM7y8qZXYnqpRawsdmeA8MgIu6e7ZtZ07YMPCInE67RifzOLr588wZ+yEScgvyEdCQjw83EWPkVquuHb1EsrLSzB7zkLQiVV7dm7HyNHjEBefwIwOHU43cfJUWK0Sjh06iDnz5kKnnXMhVITOUYuNjeX+SfXV0tKIzV9vwpTHptm7PrS0V7gF0nKi6BYvXQZvP6ptdbRGbV7byZMpxGZRQR6uXrmIJcsoDRJOnhlqnm6QUfDgAfbs2Yl1L6xnQsDxQDkKUjRt2rNnT268EmUEVg2lPUUEFuFjHOsBan7f9Xt8GVfW3aUhgK+qRFHqgadASBBLs2fFeaYdO4TMm1cRHdsNi1JXcE1KbJ7q623Y9NmnmDFrFqKiu9lbaxwyPL6X8yyiQPUqVKEM5Ozpk0xmTps+C3o6fUQRxv27WUg/dwqz5sxDTEyCiMJqqUSRBUMJgwFE3RP11tmMomNQ+T/97CJ/2khyMZRGqkOc6lCqozBpzIUi+Pmzp1FZWYZZj89HQGCIkq1ZceTAPoSHh2NEyhjlBEDl20pzlgZ/Oht8d+zbkSQzDu3fyxP3fROTeHo09+5tHNi3GyvWPIWIiFitY8d+PIPz+YvqALo69Ckm+rVwItBkJx2031el7IAMFOxBkZiESG6FkoGYWJrScOzBlDjCq2dVqJtPkOnCuTM8ivzkstVMnmRm3ODBp5mz53U4Ect107UzLRx/4ThvQPlta1MDdmwlBz4aiQMGYseWrxERHo4JU2YqnQeqGQpcqApAA8CKGZJmkDDJ1IlB6tatG2usY++NWvexC9GRd1HCoRNpIlSReEgiS9paW9lhcI1JNW8H/Epc541r1zB33hM8AmeH6aJ6SSezBAT44+a1a7h7JxsLl6byWIr9c84idAo22j8UrSDzpRkbEXZEPkNBZf++3RgxchRCw0Jx8eIlTJr8mAJX1CxAHfQUu05/3PgoLyFoUYwSAYSa+slkqJ+IclzSUhIGCVkcCOqamYgrcOMUT2kZ0N5uRnl5GZtvZWUFn9pC13LmLR0enApokpXZ9D59+/JRiHywknaqDAnThrvZmbibnY158xfA3dNxIKvr2q6Tj3Q2JRenoxNg9cON7+Hxx+eiX5LIr5nMZXJWQCJuJzE148vPPkF1dTWeWfcSF4rULg7XKSpVA0no165dxahRKXxKVVV1Nfr06oPrN69jxIgRqK+vR/6DPAwbPgw5uTl84gtxknYC117LpkDE/lCW+Cgc6trVM6QSpwtSueOvb/8ZL6x/mQe0KLUVmBh8sNKFixex9rnn4aGervIjnHeXp6x0/l1xdM2hg3sRERmJMWMmcgBSX7QYyoS++uJjJCYNZDKDcJ2HB+2qqGFTf6E9j1UZacdmeaF5KtajzjgmZKnwRod3cr2ks8jOhqwsRcKj4mLOcm5TNXTIcC5WaXm/LKGkOB/Hjx3DqqfXQk/ppK0d6adP8jFlM+Y8odStus7SOvjI7zsa1tXkaaFkGlZrOw7s3cssC50TSYcHq3lyYd597NrxLV559Vd8Xg6fMgA9m+D+vTvh7x+IJakrFdDdsWtN+GcBP+jFrYPKqoX8HAfv7QFLlDJErk1lCTp47p/vvYPJk8aj6GEJnlr7gjibTSFGZFhRRWf8RkTxyX3nzpxk0DiNADcfmiReJAP7GUgd1UvN7r7HtDt3qqp5EGS4lXEVV65cwfLlq5jmokVev3weleUVmDVvgSYMGgp9729/xppnnsHGDz7Ab9/8E1csVZ9Hk6wkQDrR2SHpEsckUgOBVjshITmeJ2nDnexMeHp4I+dBLg/lC9dBordyxlOQexetrSasW/9zxDIJq9SZmKaSUFtdgV3fbmO+kmaABFh3DnBdoQdHCf2Eo2FVc7KbEGlbyaNCnD11Gn379cOQESkwtTbjZNoJPhI2IaEXm/OD+9k8eTtv0RL84Xdv4C9//Svc3ZUJBSoi7dvJrHOAbyB07h4YP2GCxn2yed7OwqDkQXxe7/gJUxiCCS214eON72L24/Nw8NBBPLv2JT6IUxUWNTgd3rsTPj5eaGmz4kmq3XOjFh1DY8bVyxdQ/LAIEyZN5VKtnZDsOqh01e7S6XE1WpR17PvWSE7Xm0hcrKfjXHLu38eS1KV8ch9BC+WECFz/7iJCg4JQUPSQu88I3PP0vUKH/eNvf4ZOsqKyqhrT5yzgmrbq7+j83H/+4+8YlTISZWUVePq5l0U1UqHhaCSEShHfXbqCeQsWwI964ZVyAR3u8c2XX2LihHHwCwxBYFAodDorE8c7tm/HkCFDMHb8RB6rFmaspqQdU8Afijc/Otg4gnTHi6oYkBZNh2Jev3aVzwgfN3ES03AkECoHHDt8AIEBAVwAM7qph9DRhJmJJ1vHjxuDgwcO4oVXfomwSAGiCQg00zzi2/+NwMAABAaHYOVTzys5tFjFw/xcFOTdh8VmQ/+kgYiOi1d6KAXJTLiSCm/U/kdlj3NnT/Ph78NHjkR4eLSm3U729iOSA1dz/wknmtr9huNF+F21gYkZZgsK8/Jw8eJFxMREI2nAAKbdCCrxcdnq1ivG2dhQj+2bv8RTP3sGv339N3jrb+9o2kofbW9twacffcDkSdqJ41i5Zi3zmSpAJrpr97dbuBFh3MTHEBYdq4Qp4QuJ2aFSQ3bWbVRWVWD0WOr56S0ONlG0sNOWtR9QwQ6CVI89/L7vdfiSArAFYFeiG/+o/JtnZEhDS5Cefo67WseOn4Bevfo5+DDha5uaGpCddQsDByXjw40f4NevvS7MTD3DQpbw/nvv4MX1L2Pbti1Ytmy10g2mDCrJMlf6JJuEgIBgHssjf2sxtyHn/j1cSD/LwJ/aZYLDwsVUhnIHp2DRxbFgP2jS6jm8P+Zk/C6jloO7dD4OUJzbyEc5yDZUlpfizp1sblVxM7oxVxmf0IPpM3H6PXVR6PgcCvp/MDgy7/QgDx4QAO/Jh9yFBNN5bI5Np2LzSPMa6+tQ/LCQj9uhTSXaj6bPQsPC7c2xiv/8vob9H+qf7Ey4XQYbSvy7Khk4X6ijyWuCd0QR/LMN7W3NuHb9Or67dIlz4549eiIxqR+f/EzFdyOdbm+g42GV1hOHthi1Y4LWZrO2c4pYW1mBe/fuo6CQhCdhxMiRXIcX85PKsd3Kgv83AnLVWra7Tk4S/Ak+8oeUXCs2dv5BTahKE6ok8flqVP5taKjn8WXKKiymVrQ2NoJGVKw2iYenyLe6G934aDEqSHl6+8DL25vBPdFzfgH+/DNhU/UMcW0RHTmPH36Q/8Un/h+QTTrjMpsxwwAAAABJRU5ErkJggg==">
          <a:extLst>
            <a:ext uri="{FF2B5EF4-FFF2-40B4-BE49-F238E27FC236}">
              <a16:creationId xmlns:a16="http://schemas.microsoft.com/office/drawing/2014/main" id="{F5F99278-AF6A-430C-8B9F-75B754D66EF1}"/>
            </a:ext>
          </a:extLst>
        </xdr:cNvPr>
        <xdr:cNvSpPr>
          <a:spLocks noChangeAspect="1" noChangeArrowheads="1"/>
        </xdr:cNvSpPr>
      </xdr:nvSpPr>
      <xdr:spPr bwMode="auto">
        <a:xfrm>
          <a:off x="35585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121920</xdr:rowOff>
    </xdr:to>
    <xdr:sp macro="" textlink="">
      <xdr:nvSpPr>
        <xdr:cNvPr id="2050" name="AutoShape 2" descr="data:image/png;base64,iVBORw0KGgoAAAANSUhEUgAAAFIAAABPCAYAAAB4ZJLeAAAgAElEQVR4Xq19B3RU17X2N0W9944QHQkQHdGL6RhMt+i2Y4wLxomTvOXnOHGSl5f4OYnt2MRxi40L1fReRBXFdCEhioQaQr330ZR7/7X3ufdOkeTy3j/LLMRo5t5z99nl29/e+1gnSZKM/08vnU4HWabLSQB0yh/14vS+DOh0/JcMCWazBS1NTWior0NzYwOam5vQ3NIEa7sJptZWWCUZMv2BDJ1RB51OD28vb3h4esPb2we+fn7wDwhEQEAg/Hz9YHT3UK5Nt6H70z11kHWAzuEp+Ve8PueXWLv4ruPP2hPIcpe/06mCpC/q9XrtAq43US8uFgj+nPqz+m/xHXpfzw/P/zk9hAybzYzC/Ae4eOECKssrERYZib59+yA+vju8vL1gdHeHm9EIvU4PHT2sej+6siTDJsmQJAss7e1obW1FUVEBcu7fRU1lFaLjumHUqDGIT0iATm/UhKVjKcqQZb3yWMqm0h34+nahqgJUBfp9Oub02Z+ikY5C7GznHC8stEH8aWpswL27d1FeUgJJkhAaEY5u8d0RHh4Bd3dP6PR6RVNJ0FY0NjTAz98fRqO7eA5WLqEtvEEgISv/loXGmtvbUVFeiuLCQtRUV0Gn1yGmWzz69UuCj6+fuIiiiYoqKMIVwnReu3JbZRM701xHJeIlkiBdteuHLL2rG9s1lQRiYZO9dvUq8h48wODkwUgeNgLe3t6ks5BsNuj19BAGTUA62Yb0M6eQl5+P5MFDMXTYcEVcqq6TwB1WR54CEmRZB6vNCoOBNFm819zcgOvXriErMxOJ/ZMwZNhw+AcGQK8Xm9OZ+boK09EKO/udo5w001bf/D4hOaq7o/DVm9DfsiyhovwRzp49DR8vbwxMHoKo6Fh4enjRI0OWrMjPz0N9TS0ioiIRG9cdOr2B7Ja/u3/PTsx9Yh4kSQ+j0QOqNbKZs1ay9NjsaUPo3xVlxdi7cycmT5uGPn0TIWsaK8NkakXpo0fIvHWDboHxEycjJCyC3Y+jQF01rDMf6ejCOtXIH9JA59+TFgkfCZ3ETpCNTJZQW1uFm1evoKqqBiljx6F7Qg9A8XXi8/Q5Kza+93eMSRkFi01GytiJkBWt1MGKXTu2YtDAJFRU1mLsxCnK9zlkKNatBhFWKxbuqWMHWaijx02At48/BzvhCYT6Cgu1Ifd+Di5fuoTY2BgMGT4c/gFBgM4gwqKOrk9rJAHztjkFnM58p6pM/DfZtdAke/D4MVppv7Dwa7duXMXJkyeRumwZYmO782Is1na4ubkLjVMDh2zFnh1bkXHtMhJ69cJTa1+CpDwMSJDbtmHuvMdx+PARLFycyg/q+BLrtAvJZjXjo43vwC8oBKmpq+Hm7q48C0CA5GFhHvwCAhAcEiZciM2CB7n3sW/vHsye8zgSByRr7oWEzUJUhOmqlZ0FWFUzO5h219pJkEaYg4jEwsyqK8qRlnYCEZERSBkzBl5ewrFf+e48CvJy2NHPnP04jG6eLAC6ytWL5/GoIBd37tzBy796DQGBoYrjl1BUmIcr311CYGAIps+abfehLtBEhTf1ddU4cmgf5jyxEL4+gYrWCw2rqizDRxv/gWUrnkKvvomaLyZ1bWttxsUL51FbU4NpM2ciKCjE/nwqeFOCkCti6czEf4IgHZ28DRJseJCTg5PHjmH+wsWIiolVbEiYU9qxw4gID0Fe3gNERERj9PjJGqZrrq/HF5/9CwOSkhASFYNBycOg50WTmAkzKaCPNNUBbnXcZJkj9aPihxg6YhR06kbL5Bub8PnHH6K93YSXNvwKHl6+4us6HSTSasVfFz8swNHDRzBz1izExfeAXm90uqcrxOsM8tF7ToL8MdGbNNEqmXHuzCk0NTdhypTp8CG/pEIL5cFLHuZj797dWL58Gfbs2oXVz6yDm7snmx0JrLqqEkHBQRxpVXOiBVFAUsEz/U3a31kgVH8nSzZIsgS9wah6NoZDe7ZvRub1qxiSkoJ5C5ZCp6P7iJfZbEJp6SPGrmTGDQ11OHn8GFvV6LETYDC48V66Ru3OXN7/wrQFlrNYTEg7foQDzPQZs3l3K8pKERIaBi9vP04h6NklyYoTx47C3U2H8rIKzF/0JAcCVZBq1FSzD/GAZhiMBoYwtbW1CA4OQVVlJdzdPRAYFIjq6iqEhobCarXyQ9ImqA+smZsOsFktyLh+FW5uBlgkG4YPH61lWrSu02lHcfP6VTy5YjXiuvVgKzC3m3D40AH4+Xpj8mPToTd6OAF1FbeK+zhvLiu6KyB33AVhAuJF3zW3t+CrLz7D4CHDMGz4SNaCtOPHUJR3nwPKU2ufh17vpmUzks2M3Nz7MOgN6NW7rxIR7dGXlJfSxJKSEiQkJCAr6zbi4mIRGOgPk8kET09P2Gw2FhplXep7+fn5MLrp0S2uOyoqKhEWFs6fsbsBiX9ubKqHwaCHj4+fkjrKeFRUgAO7t6PF1I7UlU8jLk4ERvGy4Xz6aTwsKsLS1JUMv4Q3sGdzHd2L4jHUqO2U+rmYFIUIq6Ud+/bsRs/evTBw0DDFJGU0NtRiy5f/hs1sxoDBQ9gXunt4qemIsgkCTtB1KLMhIF5c/AjBwcHw9PRmARFQt2+ifbmau+yYGvOH6urqERAQgJqaGv5+SEiIQ+oqsh41ApWXPsS+XVs54s18fAG6JfTiDaIgyp/SybBZLLh65RIqKsvx+Nz5MBgIwNtv3pV5a/DH9QMC8AoCwtTWiv17d6FHj14YNlKYichfxQ3qa6uw9avPERsTg3arjIVPLoeeIY8MSDr6j7MNq9WGkyfTMG3aVN4Icc/OJdSVf1LfV/256+fa29tx/fp1jB49mn2xWIewqYsXzyAiJBAZN25hYeoqRgT0GfUaZosJHu6ebLukmbU11Zg1+wm4eXhqKSbLxdG2lauzaXcqZUWQsmzB8WNHEBYSiuShw9HS0sKm6uNLUVDsJN0491420s+cwYLFixEUSpmD6hD0qK6qgk2ycm4tNNLAWum4HtdA5yqgzkxKbKYgWuzfl0HCJL96+3Ymevfuwy6CttJqM6OspASmdjN6k6tRXBYlE8UFD3DyVBpWrFoDdw9v9rMX0s+wMk2Y9BhHc04LXISordPRR9p3W9klyYorVy6hvKwMc+Y+gdraGnz+2SdY8MRC9E0cqPg8JQOQZdTVVSM4OFR7v7m5mU3Hy8urS0jRuYDEgjvb4K58lOP7Kmin4GU0GmEyUWLgxj9rLkxlp2QrbmfcwImjB9GzV0/EdEtA8tBRjDCsFjP27dmB3n16Y9Cg4YJcYRytU5CF3W10GWxk2YaKshIcOrQfP3v2OcgwICfnLqzt7Th3+hRSV6xCUEi4JjRXh6xqCd1Y+KGOL0dB/RgN7NLRfw97Q+sguo3WQJrpzBFIuJVxHfduZ0GytCIrKwvDR47GomWrBcOk08FibsWnH23EktQVCA2L1Gg9gcvsvGsXgFxGa0sDtm/disfnzUdYeKTIPCSZo/OjhwVIO3EEw4aNxMDBwxSfaVf7uro61gBfNv+O3CW915W2dSbc7/v8j9dQHcrKyuDv768FNoJRFy+cRfLAQTh+9DCiYqIwMmU8ayPn3gy0gfKyYpw+mYaFS55ksxdK40xeOxG76oIlyYZjRw4iODgQo1Im8C4Ix02aJeBLS0szDh/cjwULl8Lo5sbPQ76J4ApF4J/y+jHC+ylm/kPaLXyoOwuESOL9e/YgOjoaI0aNVngBwXuyuBSq7szJExxbJ06eZg+kjtHcFUeSwGqqypF+Ph1PzF8IySZDbxAQwdVEyfxVPpEERz6JXrRI11dnWVNXUKKzqPh/1UrH9RBUCgoK0ioC7e1t8PDwcHgWgbhJyMTU07NLMjFT2zF1xgwEBRE34OyuBLGr3IUAD/F32zZ/g+kzZyIiMhb//vRfmDdvHiKjlFyaGQu+jXYx0sLCwkL06NFDAcb82ErurD6CAnPYP7uWiVwgkJpuimqF8nL+jkbldVJ74S841GyYiHQqJ4hg2tzUBF8/FX0IEobgDbFZD3Lu49zZUwgLD8f8BUv56wV5ubh86QIWPbkMRqMXyEA1nCvLNlmSVPQu4ca1yygqKsT8hU/yes6eTsOpkyfg5emHPv16YcbMWfD1C2JBChwmoAfBGoNBxWx2ITv5EoU/ZL/p9GidOQIH3pE/TNdUfasqePGe/aXUeDSZC1rM/sexhiSBfHlgYJCoMfEzWEG0HJUpvvriC6xYtYpN28vLV/h0Sca2zZuQPGQI+icN5r3SCGK11CAWY8Wub3dgztx5/GWWts4KU1sbTK0mFD3MQ/r581i//lXFDGQ8fFiMqKgoDi72l7245FwbUDWZ3lUwqBCPouFOSSwrkh2PumitSEWcnL5aaOOAyumtKmgSlLIJap7D8EqGxWyGxSopEE3Czu2bUVNTjREjR2PosJGMVtTqJ1lsY0MNTp44jgWLSEuNGrmsBRudLOH+/TsoLSnBxCnTCLOwp7U/iIziR0VoN5nQs2c/Lbtpb7ewf3F8mc1tyM68Cb+AIPTsRcBXBvQGSFYLcu9noqmpGaHhUYiP76n4XZFFUW5+/ep35JEUZlwNbiQUErxiojo9ho1MUdhtJQ9mNRflirqaKpSXl6L80UM0NTZyyTY8Kgrh4VEIDg2H0c1dK1O0m9rQ2mZin0nfb2qqQ7vJgtBQyt9FjUgYvLAj0tzjxw4iMbE/4uJ6avyB8JE6wGpuw4fv/wPLV65GWES0gxmp2kUXUSpukBmsUpYjCFE7xKEHoZTx7f/6LfomDsLqZ58XMtYBN65cwOZN/0ZoRAReeuXX8PMnh6/SWzJMrQ147dUNTB4wjiOkABs7fKsNkOmjVOiS9Nj44WeQDW5K6VeUIsg0z6YdQ9rRg2hra+HPkqVYrWaODXo3TyQPG4UVq36m1HyE8ElAFouFq5ZkwiomZl8uzNKe1eh0KCkuwIH9e/Dc8+thIGKDtFsEG6LkH+DyxQsMPHXM4BAvSPDAirbWFvj4Ui1ESISuTfVpi8UKLy9XqCOjobYKf/2vN9C7/wCsWfsSZNhwP/s2vtz0EQwwYN1LryK2e0+1ZO0QtKwozM/TAllrSyN2bP4Cnh6eWJy6CkbKeRWT7tGzl9BIJTARcN6/51tcTD+NgIAgjJ80BT179YO3ry+7psqKR8jMuImWNgte2vCqU9Ql9PGwuAixsXHQK7wlC5Mkw7Sgc4QmP/r1l59h+sw5iI7pJqxTwB8JZ9KOoX/SAERQdFa6E/SyjAc5d5CZmYkFVD9RCuqEw+iJuB7jUPtlhwwZ9XWV+J/f/wb9kpKxeu0LyL+bhY8+/ADePj54+ZevITQsyiHNUrank+yksbEW7/7lD/y9Db/6DTw8fTQPYgfFwhqyMq7ii083IioyFhv+47eiXu5Q/FfTxra2Vnh5+XSaELBW6g3QGQSLXldbwx0g8Qm9NJKGxEXXLci7h9LSUoxVmH+djdsXLNi1YwcTDkxoKt0R5LM++/hDLFi0BGERMdpDNDU1MVZ09Y3iAzIa6qrw1h9/g36JgzB+0mR88cmHMLWZ8fwrr6InkwXCgdt9j5OL1f7R2FiHd//8O3j7+rkI0gGwcdCQ8NH7f8fd7AysW/8q+g+gbEsIWMW+rrl7BwWQZa4hES9K3ABZXbupBVe+u8ja7YiXhSsw4eDePSLokPCtklWuLi/Fpe8uMQDnqp2yzvraSmzfuhnrXtyglSkJ5tCi7FDHrlFi8RIL8n/+8DqCQ0LR2tKKdrOZTbxP/wEa7BHgRrhwVZNFa5CdRCWu8923fg9vb19s+LWzRjqK3mY24Te/Xg8PT0/85r/ehpu7lxJo1Uhvh1Ku9JvjdbREgPykwvJv+eoLLF76JDy9VdemBh0B0GfOnA3fgCDobJJNPnpwH+K6dUdS8mAFNpAftOFO1g1uNVmUulKJW3pUVFSwY46JERraMR0TGvn2m6/DpkQ5D08vvPr6mwgMCuPgQCmovdTgbNoibRPpaEN9Dd79y5vw9vHTBKnlAw5IqaWxFn/4z18iIjoGP3/tTa65qLivK7zuuHbHYJmRkYHkZCrRCmh1YPe3iIiIxMix4xV3pGw+VUOvXODi2thxk6EzW0zyJx+8h5VPPysK5gqmI4vftW0T+icNQmLycE1LXU1C3VHHOndDXTUHm179+qFb9x44tHs3PLy8sOa5F9C3/0DF0XcNydXClqqRPj6+eNnBRzqmluQgLG2tePO1V2B0M+KNP/0NHp6+Cr5TcaQDw60mA534ZNpA+kN0m/q6nXEV59PP4rmXfsGbL6xHsOk1lRX4dvsWrHvxFejq62rkXd9uxeqnn1VodbqEBMJXf/vv3+OZdesRGRfPmJJ8I2UD8fHxnTs11UfWV+GtP7yOfonJWP3siwx7dm79ht0B1bHDI+MUjfye/EYnyhjv/PlNrlK+/Os34OFh5zXtCxDw5dON7+BOZgaeWrceg4alKM0sqvNw7UITmYyjUqj/JkFS4S0kJJh/39JYh/f//hb7aB+/AKfntljasenzj7B8xdPQFRfny3dvZ2HqjNlKEBCCpCLR5x/9Exv+43UEBAdzyYBoJ3qpWUznLIti2n98g8nfVdRJIUnIyb6Frz77hFnqFU+tRfKwFAb9pH2dkRdkwk315CPfZB9JgvT09OkgAMVjISc7A//+1/vw8w/Aiz//NULCowT6UETKZWRLO25n3caA5MEwGh0zMSVMKolzcfFDLsKx+5ElvPfXPyN15RpERse5JLYS9u/dgZSUcdDdzc7gUkOffknC5NgvS7j6XTounDmD9b98jTMB+gUBcB8fAUG6pKp0Co784xvonTQAq59dL7IUWeK2lq1ffw6qRS9duQbJQ1KcHkjUT0Q2Q/djjXzrd/D19sV6FqRS5Nf0QjhKapqSrGYcO7Ab504fh1WyYdKU6ejRuw+XHCwWMyrLyphwMLVb8drv/sgFus60UlxaBFS17rRj25cYNHAI+iUN1u6skiY3r3/Hja66KxfPyjFxcYiKjVdQPKm9Dft3b0NbcytS1zyrfFmH8vJyREYSyescIJztXEZDfRX+8oc30K//AO7tIUGKLgqgqrIc77/9J7SaWrFkxdNIGT1RwWh20CsamoCmhkb89S9vwteXcOR/diJI8dAC9+og26y4m3UTWzZ9gjaTie9HHRxkEfQZd3cvTHxsGqbPeQIGo9oj5Fp8k7lhoLq6RmGz9Lhx7SIaa+swafocF42UUVyUx7m57kzaETlpYDKCwyM5mxVsjg1ff/4R+vZLwqix1GpiLzKpfoWraSo54NQqTPVvE/Lz7sPX1x8xXDemkCA0jb5SWVaCmpoquHl4oFdvkbdraY5KRpApWs1MXRkNBsT3oNKpUeiqRkAoKRy/QWhAhl5Hxa9WFBc9RF1tNSTumzRwOhoVHQP/wCCl7U/dhI5lEHp+OwbVobQ4H1cuXcKCpSuUQGPvbK4se4T8/HvQHT24S04ZNxH+/sFaakYVtM8/fh+LnlyO4NAojeEgKNSvf3+7YTm0Nbv6OaFVDjjRqfqmFtcUWM7EgGiXVspL9vxWp3SI8bVULlQlKh3pNPF7bnlRcKCKSx3BuKM5q5qv0mjqg5H1NDY2ICBQoJi66gocOXyQ/aTepR+JeIUbNy5Bt3fXN/Jj0+bAx5cikvBRFnM7Nn/9b6x++jmtZ4ZuSqmhmxsxycoDKAvuktHWauPq7rOxKX5YLNvGMpFh1MheFTwLUGyWKCZp7VHiiuyghOAsNivcDCrnqLREc5VPafx3IlQ6b6ZX129PBiS0tjZzkCNNN5tasWf3DixasgxGhShhVkiW0dxYh/T009Dt2r5JnjFnAbypb0dhvYkG271jG1JXrlIe3ACL2cTBhggBlSFxanhSzVvtpu10QsDevCk4JT3q2tpR8KgcyX26wai0yIhQI8Om0+NWXikCfH3QI9xfzYPUWQWYocPFW7kY3r8HfNyNgslhkkHtC3f25Y5Zk2PAdPbxarARxLV4yTh4YB9mzJjNObwK8lmQTXU4d/YkdJu/+lhesHg5QwvVcZstFly7dB6jJ0xS3KMeptYWxpFh3DYsFkqCZB1wwGRidzsbD1GXK75ltklIv3YHha16FFU2om+4J0b0ikDvuCgOeo9qGnD2Zi4KmwzwcAO6+0iYMKQ3woP82NNm3S9CVmkzcqpa0T3EHT2CDRg3aACMBqZWOsrmJ70jISPjJgYPHsbxQiCWJlY2tbat3qGluR7HjuyFbuf2TfJMRSOJOBVGZG8dVrsZBKlp36XOsN/3R3N1b9VNllFvkfD1mXsorGrGtAFhmDqohzBxmbQRyK1oxpZ0CjY6rJnUD3GBXuxJybLbZWDvlQLcyKtBYjd/PDGiN/zdxUhJF8MIPyBKtVtDIAztWZX2bnuXsPMmERGcfiYNun07t8hTps9kH6l2+6htILQi9lhM/LYjNycHiUkK3nRZ1vcJVnPiGucjgIDJJmP/+SxERUfBYGnG6KQERcMFVKpoNiG7uBZWsxVDe0cg1MdLrEe2wSoBZ7MewDcgGLUVFZg6Mgnu7Drt+vhj1tRpMkAdvW1tTh0inZk/PUNzUyPSz6VBd+Tgbnn0mPHcg606aG4EUFkYJRbShQjYEgepliK7WqgKHboKQux1SOskwCpLcDfqYJEAdx630TNgp79NVmKZBHlAuiaGmITPIvM22WxwMxpgNtvg5UZZiKjjqDrjHKE7b37qSk2p3UZtcOj8OQVyoNbr69cuQ3fqxEF5YPJQhIQKoE2MsGhwdKiaKuCNgCqheNea7k9yP45RVBMK3UtAIm5GkNQMx+4GOIQobLhdw8kVKehUy4o4jNj9yE9wl53BJMd8XM24HJ+3srwED3LvQXfpwkk5vlsPRMbEK2mfMCtOvthXiFSJ3q0qL0VEJNVzHNgUBzDumnJpD+xCENgXovpdcT0SCwMZBSba/bMiFzGGAVmvgw06EEejUm60YnWqkjp+laqV41K123a1TvUDlZWVbNodyRl7VVLdqUcP87n9T5d9+4bsZjBqXf9XLl1E6aNCTrHIlKkus3T5avjSGJoKabSClbMu2nNlZTPsUE7RdrWLS/2e4D35sZUBIlft1lqbZUlgASUX5w12VD5lUJSCpXotMQ+p6KxLU4IwV/s6HO8rsjuRhzQ0NHAjK+0w5fP0MjDhIUBaxo2r3E+ke1j0QM7PzcH4ydN4ATeuX0ZN2SNkZQqC8879HPxs3Xru/y4pKYWnpwdCQqhlw+UlS9j0xacYM2Y0SsoqMW7cOKQdO4YRo0bhfHo6mhrrMSh5CAYmD8S5M2fR0NCIQcmD4e/nxxHSPyAAZ06mYeqMWfj804/Qv18iho4cgVMnTnC/TUF+LmK7dUNgcBgHReII72TdRGy37pgwaQr71cMH9mHBklR+0AP7dkKWdJg1ey4Ki/IRG9cNvj5+yLx1HXeyszFq9FgkJPTU6lDCn5PftqFI6RqxWi346stNmDlzOgryHuDm9RswW8xYseopRETFsGIdPrAXQ4ePJD6ySqZu3OUrn+ae8G1bv0ZTQwOmTp0Co7sbF4qoWEUZCG2qK/Fptxcr/vKnN9Gvb188sSiVJw12bt+GRUtSmdu8nXULo8aMQ1VlBcpLy5A0cBAHjOrKMty8fo1ZIGpIXb56Nf75j3f5s/2TEpF+Og319U0Ijwjjzjfy5Vx6tVm5mE9FOTd3I7Jv3WTqL7pbAgYkD8XWrz9BVVUtnv7ZCygszENCj95MsV397gJ3l40YOQaR0fEOpq9MfkHmcWc/5h4l3L2bjauXL2PkiOGI6xaPQwcPYfDQoejdNxE2Szu+/vxTLFm2Grr29lb5ww/ew9p1LzGlb7G08UMJVK/kGA5EAlXOqJju2HHGMVQG3n7rjxgydCj8A0IwZMhgLqgtTl3Gk6uk4SljxqOpoQ7nzpzG0OHDYLFa4e7hDqvFCl8fHxw/fgJPpqZi0+efYeKUqQgLC0PmrZtc1ti1cydWr3kaIdSjKBw4dmz9BgsXL4XBzYAd27YgJCgQZrMVM+fMQdrR/fDy9kVISCRMpjZ4evvyTGTuvTs8cNq3XyKCQ2kaTE0vhZdWYY8IqKrt22vb5O6IBOGxkrpqfPPVF3hxwy+oHGuV9+7agX6JiejTd4BoDOKI7cCKcOol/k35NtVT7B1nVJgn1oX6D0sQHhHOFFRQUDB3VJDpkpSptkFMNw11kt+hwU6a0+ZeRIBbA+vr6hAUHIKS0iLO6UNDwvnBaNOofkO1deJGRR+3TRlHDmBzbG0RWkRNpUS7VVVVQLbZeICTrkGjy/R9ysvrG+rh6xvAo8ycgIhZfJqvQ0FBAVcSBZFhL8apQrW3L+mQcf0Kl2wnT5sh6tqPivJw69ZNzJ5LVUTCamoTlH1HRD1X1CwoVSSMJaCB6pgFThMRURl+Z7dDzami4KU2xqu5NPslZqHFfdTrqZZAAhO9cnQforZEsFELU+INO6UlHlJAKFFZEfSf+FuDApqlqdBJBB6BUDSIwxfrKEjhysTn9+/egfETJiGY0maqIsqSBTu3bcbCpSuUYXNxQeIVKyrKuIc8MXEAvJkhAoqKitjc1JKDmlqS/zSbTXwTyt1poWS+dB1vykp0OtisYkpLXTgJl35PL6o2UmcHvUfmbjAale4wIzNA1G5H5Q6CNxRQyMRshOope2eu0sbXJ+0mKpB+T5wm4VLaEKr50M/Ux+np1bFscfPGDQwYmMRaT62K1NpHzfy0DsfqErMJ1nbs3b2TGSHGuCRIwounTxxG8pBhzD+2NDXydNStjGuIiY5GXHx3uHn6YOLk6QLGODTK2wGrhNx7d3HjxnVuHBiZMhq+Pt44fOgQQyc3NyNmzJ6Dc6dO8bQq8Zr3c3LRp08fHDt8kEueo8aM56FOCgwn045hzJixHIi6dU/gcnFxcREyb15DVXUVlxII51EPOLmZxKRk1NfX4MTRw1iSuvVJo70AAA/mSURBVBwXLlzA6JQxuHLlO9y+dZ0bHKZNn4ndu3ciPDwM02fM0o5mUJ+BNknU62VUV5Vh81dfYcPPX8HOb3dhweIlHGjdPTw5ryp7WIQHuTmY+Nh00RPFgtQB+Tl3cfvWLcxbuIQhAjHTNMVfWlaOYSNGslZ2T+itBenGxkY2V+ov5EFJmxkfvPcOnlv3PNw9PFhDKFAEBQYhtlsc/rnxA7z8ys9x5NBBSDYLtxpTBWBA8hCcPnEckVFRvJG59++hT/9E7N+3B1OnTcWF9HT06tMHCQl9uBvN1NSI23ezMWLEaA4an/7zfXj5+GD5mmfQ0lAP8vchdMSDpwemz5zLD3300D6MmzAJVNalSTXa4LETJrMg1fSPfGP37jSbKAy+tqYSp04cB3V71FbXYO78+biVeRsLl6SyRWzf/BUP0cfFE4TiETobuxWzqQ0fvf8uVj2zFm4ebsi8lYmxY8ZrZQCHHlFNK4nWt9rIhET9gyJYSkoKzw1SgKisqERpaQl69emN7du3Y8OGV3H40H6MGTcWh/btRWxMLA9R0qJz7udgzLiJOH/+HIYNG4oTJ47z1C1hy+joKHTv2Reenl4wtTTh9t27GD58JDJuXEN1dSWfyNK9Zy9ER0UjMzODrYgY7Q2/+A/e5KOHD2DchIkcxUuKCnAnOwtTps3iQKe+yJTVerZaUqO0lVpT8vNyGbfGxsVj+sx5qKooxbYt3+DFl38Boxu1NMrg3h8xew02G6LYx02cApvNsS1FUFeuU1qkkdnZWRgwYBAHAavZxOYnyTrExMbB3d3A/ZY050IaRzWcyspSnsWxWa1obW3j3kX6joeHOyIjY9DYWI/K8nL4B/ghIjIG1ZVVqK2thH9gMCIjo9n3Nbc0czNDRUUpQmiuR6ZRuloEBgWDLCU0JAQlJQ8RExPP3EFVRRlDHZqTLCt5yJocG5fAvri5uYU7RwIDAzvSb2quyqN/NIULGPVGnEo7gtj4ePTunaSROzobTX4pUZrMc/e3WzFv/mK4K51fnGYp6qh0xChaKqKtqNCJjeDGdeXoCTUSCqJBcJza3youVQgHtbNW5NoiunJri8souhNpzGtSYJkaCRR8KVJE575xwbmrVQ7lTrx+8cdoFC2CpJkGPmFEhX8al8Qgoa21EUcP7ccTi5byQSNaMdBms3EJRAnquHD+LO/S9Jliel8VFN/EakFebg5CIyIRFBKmVfNoupU0oW/fvvYLuxxCxEJQnkTAHgY3mnCFtgtGlDCpmgtrs4K0YbKVwrVwLRzdjawlzBZRIyn3NoqzhdjdMPXmeBaGeE6m8GxiKjc+PkG8p9ydgpxkNmPS1Glwc/dg67KTd1au3dCc97DhKcpQk0Bv7CMZC3KHLE1JNWPrN19i7vwFCI+ggGDD/TuZnBGUFj9ESXkl1r38c8RSHdzO/CkwREx5OVNPmhviu9CZEjqDm4B1ijDo/ebGRvj4+WtlDPu3xIPfycpCUeEDzHx8LkOsnVs3Y8jwkUgcMBjHjxxgaDRt5lw0Ndbh5NHDSBw4GEmDREHfGVirghRQivyu+iJhtjY34vKldBQW5GPY8OFIGjgEBvaDQGlxAQ+lPrlspTYBrOqr0mhqTwVJJ0pKC3Er4yZmzpqLb7/dwedPdI+NRE1tPRYvX8NpGmmQKx11/vx5DB06tEtmmerN//74X5gzbz7XmHft2Ib5C5ewgD/+cCNeWP+KNoCpPhxrJmFFnYRL589ixOgJKCrMQXlRPuDujTHjJmHPzi2ICA/D0BHjGbZkZ1yDb2AIxk14TEvy1M4I2vycnByGXYoZCnWg5yHPxO6BWhNrsHnzJu47X7RkOWc9+/fvxpgx4xEWFq2cbGDv8HQSpKL4rCn79u5C79690S9pAPJy7mPHls14eu3zSsFf9U/CIah1YdY4OtnkIfXOxHXooaRBqHOnjmPkmAksSNIk6nj19ffFiWNHMOWxGZwFCSynVLiVQNhYX4MbVy9j0rTZKCkuxIO7mfDyDcKoseOx7ZsvERkVxl0bBjcjdm/filFjxqJ7D0VYCm9JboIG4SmQ2i2Hmkbb+RlEP5DqS0WvEAU2CkSXL13kgEbtznqdm2aMKnzSWp/tAqEqH9DcUIcd27di4ZIlaGlu4XPL6MgXysFFrBB0f1tLM7y8qZXYnqpRawsdmeA8MgIu6e7ZtZ07YMPCInE67RifzOLr588wZ+yEScgvyEdCQjw83EWPkVquuHb1EsrLSzB7zkLQiVV7dm7HyNHjEBefwIwOHU43cfJUWK0Sjh06iDnz5kKnnXMhVITOUYuNjeX+SfXV0tKIzV9vwpTHptm7PrS0V7gF0nKi6BYvXQZvP6ptdbRGbV7byZMpxGZRQR6uXrmIJcsoDRJOnhlqnm6QUfDgAfbs2Yl1L6xnQsDxQDkKUjRt2rNnT268EmUEVg2lPUUEFuFjHOsBan7f9Xt8GVfW3aUhgK+qRFHqgadASBBLs2fFeaYdO4TMm1cRHdsNi1JXcE1KbJ7q623Y9NmnmDFrFqKiu9lbaxwyPL6X8yyiQPUqVKEM5Ozpk0xmTps+C3o6fUQRxv27WUg/dwqz5sxDTEyCiMJqqUSRBUMJgwFE3RP11tmMomNQ+T/97CJ/2khyMZRGqkOc6lCqozBpzIUi+Pmzp1FZWYZZj89HQGCIkq1ZceTAPoSHh2NEyhjlBEDl20pzlgZ/Oht8d+zbkSQzDu3fyxP3fROTeHo09+5tHNi3GyvWPIWIiFitY8d+PIPz+YvqALo69Ckm+rVwItBkJx2031el7IAMFOxBkZiESG6FkoGYWJrScOzBlDjCq2dVqJtPkOnCuTM8ivzkstVMnmRm3ODBp5mz53U4Ect107UzLRx/4ThvQPlta1MDdmwlBz4aiQMGYseWrxERHo4JU2YqnQeqGQpcqApAA8CKGZJmkDDJ1IlB6tatG2usY++NWvexC9GRd1HCoRNpIlSReEgiS9paW9lhcI1JNW8H/Epc541r1zB33hM8AmeH6aJ6SSezBAT44+a1a7h7JxsLl6byWIr9c84idAo22j8UrSDzpRkbEXZEPkNBZf++3RgxchRCw0Jx8eIlTJr8mAJX1CxAHfQUu05/3PgoLyFoUYwSAYSa+slkqJ+IclzSUhIGCVkcCOqamYgrcOMUT2kZ0N5uRnl5GZtvZWUFn9pC13LmLR0enApokpXZ9D59+/JRiHywknaqDAnThrvZmbibnY158xfA3dNxIKvr2q6Tj3Q2JRenoxNg9cON7+Hxx+eiX5LIr5nMZXJWQCJuJzE148vPPkF1dTWeWfcSF4rULg7XKSpVA0no165dxahRKXxKVVV1Nfr06oPrN69jxIgRqK+vR/6DPAwbPgw5uTl84gtxknYC117LpkDE/lCW+Cgc6trVM6QSpwtSueOvb/8ZL6x/mQe0KLUVmBh8sNKFixex9rnn4aGervIjnHeXp6x0/l1xdM2hg3sRERmJMWMmcgBSX7QYyoS++uJjJCYNZDKDcJ2HB+2qqGFTf6E9j1UZacdmeaF5KtajzjgmZKnwRod3cr2ks8jOhqwsRcKj4mLOcm5TNXTIcC5WaXm/LKGkOB/Hjx3DqqfXQk/ppK0d6adP8jFlM+Y8odStus7SOvjI7zsa1tXkaaFkGlZrOw7s3cssC50TSYcHq3lyYd597NrxLV559Vd8Xg6fMgA9m+D+vTvh7x+IJakrFdDdsWtN+GcBP+jFrYPKqoX8HAfv7QFLlDJErk1lCTp47p/vvYPJk8aj6GEJnlr7gjibTSFGZFhRRWf8RkTxyX3nzpxk0DiNADcfmiReJAP7GUgd1UvN7r7HtDt3qqp5EGS4lXEVV65cwfLlq5jmokVev3weleUVmDVvgSYMGgp9729/xppnnsHGDz7Ab9/8E1csVZ9Hk6wkQDrR2SHpEsckUgOBVjshITmeJ2nDnexMeHp4I+dBLg/lC9dBordyxlOQexetrSasW/9zxDIJq9SZmKaSUFtdgV3fbmO+kmaABFh3DnBdoQdHCf2Eo2FVc7KbEGlbyaNCnD11Gn379cOQESkwtTbjZNoJPhI2IaEXm/OD+9k8eTtv0RL84Xdv4C9//Svc3ZUJBSoi7dvJrHOAbyB07h4YP2GCxn2yed7OwqDkQXxe7/gJUxiCCS214eON72L24/Nw8NBBPLv2JT6IUxUWNTgd3rsTPj5eaGmz4kmq3XOjFh1DY8bVyxdQ/LAIEyZN5VKtnZDsOqh01e7S6XE1WpR17PvWSE7Xm0hcrKfjXHLu38eS1KV8ch9BC+WECFz/7iJCg4JQUPSQu88I3PP0vUKH/eNvf4ZOsqKyqhrT5yzgmrbq7+j83H/+4+8YlTISZWUVePq5l0U1UqHhaCSEShHfXbqCeQsWwI964ZVyAR3u8c2XX2LihHHwCwxBYFAodDorE8c7tm/HkCFDMHb8RB6rFmaspqQdU8Afijc/Otg4gnTHi6oYkBZNh2Jev3aVzwgfN3ES03AkECoHHDt8AIEBAVwAM7qph9DRhJmJJ1vHjxuDgwcO4oVXfomwSAGiCQg00zzi2/+NwMAABAaHYOVTzys5tFjFw/xcFOTdh8VmQ/+kgYiOi1d6KAXJTLiSCm/U/kdlj3NnT/Ph78NHjkR4eLSm3U729iOSA1dz/wknmtr9huNF+F21gYkZZgsK8/Jw8eJFxMREI2nAAKbdCCrxcdnq1ivG2dhQj+2bv8RTP3sGv339N3jrb+9o2kofbW9twacffcDkSdqJ41i5Zi3zmSpAJrpr97dbuBFh3MTHEBYdq4Qp4QuJ2aFSQ3bWbVRWVWD0WOr56S0ONlG0sNOWtR9QwQ6CVI89/L7vdfiSArAFYFeiG/+o/JtnZEhDS5Cefo67WseOn4Bevfo5+DDha5uaGpCddQsDByXjw40f4NevvS7MTD3DQpbw/nvv4MX1L2Pbti1Ytmy10g2mDCrJMlf6JJuEgIBgHssjf2sxtyHn/j1cSD/LwJ/aZYLDwsVUhnIHp2DRxbFgP2jS6jm8P+Zk/C6jloO7dD4OUJzbyEc5yDZUlpfizp1sblVxM7oxVxmf0IPpM3H6PXVR6PgcCvp/MDgy7/QgDx4QAO/Jh9yFBNN5bI5Np2LzSPMa6+tQ/LCQj9uhTSXaj6bPQsPC7c2xiv/8vob9H+qf7Ey4XQYbSvy7Khk4X6ijyWuCd0QR/LMN7W3NuHb9Or67dIlz4549eiIxqR+f/EzFdyOdbm+g42GV1hOHthi1Y4LWZrO2c4pYW1mBe/fuo6CQhCdhxMiRXIcX85PKsd3Kgv83AnLVWra7Tk4S/Ak+8oeUXCs2dv5BTahKE6ok8flqVP5taKjn8WXKKiymVrQ2NoJGVKw2iYenyLe6G934aDEqSHl6+8DL25vBPdFzfgH+/DNhU/UMcW0RHTmPH36Q/8Un/h+QTTrjMpsxwwAAAABJRU5ErkJggg==">
          <a:extLst>
            <a:ext uri="{FF2B5EF4-FFF2-40B4-BE49-F238E27FC236}">
              <a16:creationId xmlns:a16="http://schemas.microsoft.com/office/drawing/2014/main" id="{9B8A7DEA-D591-4348-94A4-07A54FBDECA1}"/>
            </a:ext>
          </a:extLst>
        </xdr:cNvPr>
        <xdr:cNvSpPr>
          <a:spLocks noChangeAspect="1" noChangeArrowheads="1"/>
        </xdr:cNvSpPr>
      </xdr:nvSpPr>
      <xdr:spPr bwMode="auto">
        <a:xfrm>
          <a:off x="355854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312420</xdr:colOff>
      <xdr:row>0</xdr:row>
      <xdr:rowOff>76200</xdr:rowOff>
    </xdr:from>
    <xdr:to>
      <xdr:col>1</xdr:col>
      <xdr:colOff>1107954</xdr:colOff>
      <xdr:row>4</xdr:row>
      <xdr:rowOff>140214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C0798D-5E90-48A2-A0BE-9AECB8A5C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360" y="76200"/>
          <a:ext cx="795534" cy="7955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83820</xdr:rowOff>
    </xdr:from>
    <xdr:to>
      <xdr:col>1</xdr:col>
      <xdr:colOff>1062234</xdr:colOff>
      <xdr:row>4</xdr:row>
      <xdr:rowOff>147834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92FF28-B823-4E3F-9922-3D389E648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3640" y="83820"/>
          <a:ext cx="795534" cy="7955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</xdr:colOff>
      <xdr:row>0</xdr:row>
      <xdr:rowOff>45720</xdr:rowOff>
    </xdr:from>
    <xdr:to>
      <xdr:col>3</xdr:col>
      <xdr:colOff>879354</xdr:colOff>
      <xdr:row>4</xdr:row>
      <xdr:rowOff>79254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891ED6-E7EC-493D-B5F3-FFFCB9FCE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940" y="45720"/>
          <a:ext cx="795534" cy="7955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68580</xdr:rowOff>
    </xdr:from>
    <xdr:to>
      <xdr:col>3</xdr:col>
      <xdr:colOff>871734</xdr:colOff>
      <xdr:row>4</xdr:row>
      <xdr:rowOff>102114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7C7B55-34C7-4319-BB25-61F2D6F90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4320" y="68580"/>
          <a:ext cx="795534" cy="795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27"/>
  <sheetViews>
    <sheetView tabSelected="1" workbookViewId="0">
      <selection activeCell="E8" sqref="E8"/>
    </sheetView>
  </sheetViews>
  <sheetFormatPr defaultColWidth="14.44140625" defaultRowHeight="15" customHeight="1"/>
  <cols>
    <col min="1" max="1" width="31.88671875" customWidth="1"/>
    <col min="2" max="2" width="20" customWidth="1"/>
    <col min="3" max="3" width="21" customWidth="1"/>
    <col min="4" max="7" width="8.6640625" customWidth="1"/>
  </cols>
  <sheetData>
    <row r="1" spans="1:3" ht="14.4">
      <c r="A1" s="1" t="s">
        <v>0</v>
      </c>
      <c r="B1" s="2"/>
    </row>
    <row r="2" spans="1:3" ht="14.4">
      <c r="A2" s="3" t="s">
        <v>1</v>
      </c>
      <c r="B2" s="2"/>
    </row>
    <row r="3" spans="1:3" ht="14.4">
      <c r="B3" s="2"/>
    </row>
    <row r="4" spans="1:3" ht="14.4">
      <c r="A4" s="4" t="s">
        <v>2</v>
      </c>
      <c r="B4" s="2"/>
    </row>
    <row r="5" spans="1:3" ht="14.4">
      <c r="A5" s="5" t="s">
        <v>3</v>
      </c>
      <c r="B5" s="2"/>
    </row>
    <row r="6" spans="1:3" ht="14.4">
      <c r="A6" s="1"/>
      <c r="B6" s="6"/>
      <c r="C6" s="6"/>
    </row>
    <row r="7" spans="1:3" ht="14.4">
      <c r="A7" s="7" t="s">
        <v>4</v>
      </c>
      <c r="B7" s="8"/>
      <c r="C7" s="8"/>
    </row>
    <row r="8" spans="1:3" ht="14.4">
      <c r="A8" s="1"/>
      <c r="B8" s="8"/>
      <c r="C8" s="8"/>
    </row>
    <row r="9" spans="1:3" ht="14.4">
      <c r="A9" s="1" t="s">
        <v>5</v>
      </c>
      <c r="B9" s="105"/>
      <c r="C9" s="106"/>
    </row>
    <row r="10" spans="1:3" ht="14.4">
      <c r="A10" s="1" t="s">
        <v>8</v>
      </c>
      <c r="B10" s="105"/>
      <c r="C10" s="106"/>
    </row>
    <row r="11" spans="1:3" ht="14.4">
      <c r="A11" s="1" t="s">
        <v>10</v>
      </c>
      <c r="B11" s="11"/>
    </row>
    <row r="12" spans="1:3" ht="14.4">
      <c r="A12" s="1" t="s">
        <v>11</v>
      </c>
      <c r="B12" s="11"/>
    </row>
    <row r="13" spans="1:3" ht="14.4">
      <c r="B13" s="2"/>
    </row>
    <row r="14" spans="1:3" ht="14.4">
      <c r="A14" s="7" t="s">
        <v>12</v>
      </c>
      <c r="B14" s="13"/>
      <c r="C14" s="1"/>
    </row>
    <row r="15" spans="1:3" ht="14.4">
      <c r="A15" s="7" t="s">
        <v>13</v>
      </c>
      <c r="B15" s="13"/>
      <c r="C15" s="1"/>
    </row>
    <row r="16" spans="1:3" ht="14.4">
      <c r="A16" s="7" t="s">
        <v>14</v>
      </c>
      <c r="B16" s="13"/>
      <c r="C16" s="1"/>
    </row>
    <row r="17" spans="1:26" ht="14.4">
      <c r="A17" s="14" t="s">
        <v>15</v>
      </c>
      <c r="B17" s="13"/>
      <c r="C17" s="1"/>
    </row>
    <row r="18" spans="1:26" ht="14.4">
      <c r="A18" s="1"/>
      <c r="B18" s="13"/>
      <c r="C18" s="1"/>
    </row>
    <row r="19" spans="1:26" ht="14.4">
      <c r="A19" s="1" t="s">
        <v>16</v>
      </c>
      <c r="B19" s="11"/>
      <c r="C19" s="15">
        <f>B10</f>
        <v>0</v>
      </c>
    </row>
    <row r="20" spans="1:26" ht="14.4">
      <c r="A20" s="16" t="s">
        <v>17</v>
      </c>
      <c r="B20" s="17"/>
      <c r="C20" s="20">
        <f>B10</f>
        <v>0</v>
      </c>
    </row>
    <row r="21" spans="1:26" ht="14.4">
      <c r="A21" t="s">
        <v>19</v>
      </c>
      <c r="B21" s="19">
        <f>B19*B20</f>
        <v>0</v>
      </c>
    </row>
    <row r="22" spans="1:26" ht="14.4">
      <c r="A22" s="1" t="s">
        <v>20</v>
      </c>
      <c r="B22" s="21"/>
    </row>
    <row r="23" spans="1:26" ht="14.4">
      <c r="B23" s="22"/>
    </row>
    <row r="24" spans="1:26" ht="14.4">
      <c r="A24" s="23" t="s">
        <v>21</v>
      </c>
      <c r="B24" s="22"/>
      <c r="C24" s="1"/>
      <c r="D24" s="24"/>
      <c r="E24" s="25"/>
    </row>
    <row r="25" spans="1:26" ht="14.4">
      <c r="A25" s="1"/>
      <c r="B25" s="22"/>
      <c r="C25" s="1"/>
      <c r="D25" s="24"/>
      <c r="E25" s="26" t="s">
        <v>22</v>
      </c>
    </row>
    <row r="26" spans="1:26" ht="14.4">
      <c r="A26" s="1" t="s">
        <v>23</v>
      </c>
      <c r="B26" s="27">
        <f>B21</f>
        <v>0</v>
      </c>
      <c r="C26" s="1" t="s">
        <v>24</v>
      </c>
      <c r="D26" s="4"/>
      <c r="E26" s="25">
        <f t="shared" ref="E26:E28" si="0">D26*B26</f>
        <v>0</v>
      </c>
    </row>
    <row r="27" spans="1:26" ht="14.4">
      <c r="A27" s="1" t="s">
        <v>25</v>
      </c>
      <c r="B27" s="27">
        <f>B21-B28</f>
        <v>0</v>
      </c>
      <c r="C27" s="1" t="s">
        <v>24</v>
      </c>
      <c r="D27" s="20">
        <f>D26</f>
        <v>0</v>
      </c>
      <c r="E27" s="25">
        <f t="shared" si="0"/>
        <v>0</v>
      </c>
    </row>
    <row r="28" spans="1:26" ht="14.4">
      <c r="A28" s="1" t="s">
        <v>26</v>
      </c>
      <c r="B28" s="27">
        <f>B21*B22</f>
        <v>0</v>
      </c>
      <c r="C28" s="1" t="s">
        <v>24</v>
      </c>
      <c r="D28" s="20">
        <f>D26</f>
        <v>0</v>
      </c>
      <c r="E28" s="25">
        <f t="shared" si="0"/>
        <v>0</v>
      </c>
    </row>
    <row r="29" spans="1:26" ht="14.4">
      <c r="B29" s="22"/>
    </row>
    <row r="30" spans="1:26" ht="15.75" customHeight="1">
      <c r="A30" s="23" t="s">
        <v>27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1"/>
      <c r="B31" s="31"/>
    </row>
    <row r="32" spans="1:26" ht="15.75" customHeight="1">
      <c r="A32" s="1" t="s">
        <v>28</v>
      </c>
      <c r="B32" s="32"/>
    </row>
    <row r="33" spans="1:6" ht="15.75" customHeight="1">
      <c r="A33" s="1" t="s">
        <v>29</v>
      </c>
      <c r="B33" s="34">
        <v>0.15</v>
      </c>
    </row>
    <row r="34" spans="1:6" ht="15.75" customHeight="1">
      <c r="A34" s="1" t="s">
        <v>30</v>
      </c>
      <c r="B34" s="27">
        <f>B32+(B32*B33)</f>
        <v>0</v>
      </c>
    </row>
    <row r="35" spans="1:6" ht="15.75" customHeight="1">
      <c r="B35" s="2"/>
    </row>
    <row r="36" spans="1:6" ht="15.75" customHeight="1">
      <c r="A36" s="23" t="s">
        <v>31</v>
      </c>
      <c r="B36" s="2"/>
      <c r="C36" s="1"/>
    </row>
    <row r="37" spans="1:6" ht="15.75" customHeight="1">
      <c r="A37" s="109" t="s">
        <v>32</v>
      </c>
      <c r="B37" s="108"/>
      <c r="C37" s="108"/>
      <c r="D37" s="108"/>
      <c r="E37" s="108"/>
      <c r="F37" s="108"/>
    </row>
    <row r="38" spans="1:6" ht="15.75" customHeight="1">
      <c r="A38" s="35" t="s">
        <v>34</v>
      </c>
      <c r="B38" s="31"/>
      <c r="C38" s="1"/>
      <c r="D38" s="1"/>
      <c r="E38" s="25"/>
    </row>
    <row r="39" spans="1:6" ht="15.75" customHeight="1">
      <c r="A39" s="36"/>
      <c r="B39" s="31"/>
      <c r="C39" s="1"/>
      <c r="D39" s="1"/>
      <c r="E39" s="25"/>
    </row>
    <row r="40" spans="1:6" ht="15.75" customHeight="1">
      <c r="A40" s="36" t="s">
        <v>36</v>
      </c>
      <c r="B40" s="32"/>
      <c r="C40" s="1"/>
      <c r="D40" s="1"/>
      <c r="E40" s="25"/>
    </row>
    <row r="41" spans="1:6" ht="15.75" customHeight="1">
      <c r="A41" s="2" t="s">
        <v>37</v>
      </c>
      <c r="B41" s="32"/>
      <c r="C41" s="1"/>
      <c r="E41" s="25"/>
    </row>
    <row r="42" spans="1:6" ht="15.75" customHeight="1">
      <c r="A42" s="36" t="s">
        <v>38</v>
      </c>
      <c r="B42" s="32"/>
      <c r="C42" s="1"/>
      <c r="E42" s="25"/>
    </row>
    <row r="43" spans="1:6" ht="15.75" customHeight="1">
      <c r="A43" s="36" t="s">
        <v>39</v>
      </c>
      <c r="B43" s="32"/>
      <c r="C43" s="1"/>
    </row>
    <row r="44" spans="1:6" ht="15.75" customHeight="1">
      <c r="A44" s="2" t="s">
        <v>40</v>
      </c>
      <c r="B44" s="27">
        <f>SUM(B40:B43)</f>
        <v>0</v>
      </c>
      <c r="E44" s="22"/>
    </row>
    <row r="45" spans="1:6" ht="15.75" customHeight="1">
      <c r="A45" s="2"/>
      <c r="B45" s="22"/>
    </row>
    <row r="46" spans="1:6" ht="15.75" customHeight="1">
      <c r="A46" s="35" t="s">
        <v>43</v>
      </c>
      <c r="B46" s="22"/>
      <c r="E46" s="37"/>
    </row>
    <row r="47" spans="1:6" ht="15.75" customHeight="1">
      <c r="A47" s="2" t="s">
        <v>44</v>
      </c>
      <c r="B47" s="27">
        <f>B27-B44</f>
        <v>0</v>
      </c>
      <c r="E47" s="37"/>
    </row>
    <row r="48" spans="1:6" ht="15.75" customHeight="1">
      <c r="A48" s="2" t="s">
        <v>45</v>
      </c>
      <c r="B48" s="38" t="e">
        <f>B47/B34</f>
        <v>#DIV/0!</v>
      </c>
    </row>
    <row r="49" spans="1:6" ht="15.75" customHeight="1">
      <c r="B49" s="2"/>
    </row>
    <row r="50" spans="1:6" ht="15.75" customHeight="1">
      <c r="A50" s="7" t="s">
        <v>46</v>
      </c>
      <c r="B50" s="2"/>
    </row>
    <row r="51" spans="1:6" ht="15.75" customHeight="1">
      <c r="A51" s="109" t="s">
        <v>47</v>
      </c>
      <c r="B51" s="108"/>
      <c r="C51" s="108"/>
      <c r="D51" s="108"/>
      <c r="E51" s="108"/>
      <c r="F51" s="108"/>
    </row>
    <row r="52" spans="1:6" ht="15.75" customHeight="1">
      <c r="A52" s="23" t="s">
        <v>48</v>
      </c>
      <c r="B52" s="39"/>
      <c r="C52" s="40"/>
    </row>
    <row r="53" spans="1:6" ht="15.75" customHeight="1">
      <c r="A53" s="41"/>
      <c r="B53" s="39"/>
      <c r="C53" s="40"/>
    </row>
    <row r="54" spans="1:6" ht="15.75" customHeight="1">
      <c r="A54" s="41" t="s">
        <v>49</v>
      </c>
      <c r="B54" s="39" t="s">
        <v>50</v>
      </c>
      <c r="C54" s="42" t="s">
        <v>51</v>
      </c>
      <c r="D54" s="43" t="s">
        <v>52</v>
      </c>
    </row>
    <row r="55" spans="1:6" ht="15.75" customHeight="1">
      <c r="A55" s="1" t="s">
        <v>53</v>
      </c>
      <c r="B55" s="11"/>
      <c r="C55" s="4"/>
    </row>
    <row r="56" spans="1:6" ht="15.75" customHeight="1">
      <c r="A56" s="1" t="s">
        <v>55</v>
      </c>
      <c r="B56" s="11"/>
      <c r="C56" s="4"/>
    </row>
    <row r="57" spans="1:6" ht="15.75" customHeight="1">
      <c r="A57" s="1" t="s">
        <v>56</v>
      </c>
      <c r="B57" s="11"/>
      <c r="C57" s="4"/>
    </row>
    <row r="58" spans="1:6" ht="15.75" customHeight="1">
      <c r="A58" s="1" t="s">
        <v>58</v>
      </c>
      <c r="B58" s="11"/>
      <c r="C58" s="4"/>
    </row>
    <row r="59" spans="1:6" ht="15.75" customHeight="1">
      <c r="A59" s="1" t="s">
        <v>59</v>
      </c>
      <c r="B59" s="11"/>
      <c r="C59" s="4"/>
    </row>
    <row r="60" spans="1:6" ht="15.75" customHeight="1">
      <c r="A60" s="1" t="s">
        <v>60</v>
      </c>
      <c r="B60" s="11"/>
      <c r="C60" s="4"/>
    </row>
    <row r="61" spans="1:6" ht="15.75" customHeight="1">
      <c r="A61" s="1" t="s">
        <v>61</v>
      </c>
      <c r="B61" s="11"/>
      <c r="C61" s="4"/>
    </row>
    <row r="62" spans="1:6" ht="15.75" customHeight="1">
      <c r="A62" s="16" t="s">
        <v>62</v>
      </c>
      <c r="B62" s="12"/>
      <c r="C62" s="28"/>
    </row>
    <row r="63" spans="1:6" ht="15.75" customHeight="1">
      <c r="A63" s="16" t="s">
        <v>63</v>
      </c>
      <c r="B63" s="12"/>
      <c r="C63" s="28"/>
    </row>
    <row r="64" spans="1:6" ht="15.75" customHeight="1">
      <c r="A64" s="1" t="s">
        <v>64</v>
      </c>
      <c r="B64" s="11"/>
      <c r="C64" s="4"/>
    </row>
    <row r="65" spans="1:3" ht="15.75" customHeight="1">
      <c r="A65" s="1" t="s">
        <v>65</v>
      </c>
      <c r="B65" s="11"/>
      <c r="C65" s="4"/>
    </row>
    <row r="66" spans="1:3" ht="15.75" customHeight="1">
      <c r="A66" s="1" t="s">
        <v>66</v>
      </c>
      <c r="B66" s="11"/>
      <c r="C66" s="4"/>
    </row>
    <row r="67" spans="1:3" ht="15.75" customHeight="1">
      <c r="A67" s="1" t="s">
        <v>68</v>
      </c>
      <c r="B67" s="11"/>
      <c r="C67" s="4"/>
    </row>
    <row r="68" spans="1:3" ht="15.75" customHeight="1">
      <c r="A68" s="1" t="s">
        <v>69</v>
      </c>
      <c r="B68" s="11"/>
      <c r="C68" s="4"/>
    </row>
    <row r="69" spans="1:3" ht="15.75" customHeight="1">
      <c r="A69" s="1" t="s">
        <v>70</v>
      </c>
      <c r="B69" s="11"/>
      <c r="C69" s="4"/>
    </row>
    <row r="70" spans="1:3" ht="15.75" customHeight="1">
      <c r="A70" s="1" t="s">
        <v>70</v>
      </c>
      <c r="B70" s="45"/>
      <c r="C70" s="46"/>
    </row>
    <row r="71" spans="1:3" ht="15.75" customHeight="1">
      <c r="A71" s="1" t="s">
        <v>70</v>
      </c>
      <c r="B71" s="47"/>
      <c r="C71" s="47"/>
    </row>
    <row r="72" spans="1:3" ht="15.75" customHeight="1">
      <c r="A72" s="1" t="s">
        <v>70</v>
      </c>
      <c r="B72" s="47"/>
      <c r="C72" s="47"/>
    </row>
    <row r="73" spans="1:3" ht="15.75" customHeight="1">
      <c r="A73" s="16" t="s">
        <v>71</v>
      </c>
      <c r="B73" s="20">
        <f>SUM(B55:B72)</f>
        <v>0</v>
      </c>
      <c r="C73" s="20">
        <f>(C55*B55)+(C56*B56)+(C57*B57)+(C58*B58)+(B59*C59)+(C60*B60)+(C61*B61)+(C62*B62)+(C63*B63)+(C64*B64)+(C65*B65)+(C66*B66)+(C67*B67)+(B68*C68)+(B69*C69)+(C70*B70)+(B71*C71)+(B72*C72)</f>
        <v>0</v>
      </c>
    </row>
    <row r="74" spans="1:3" ht="15.75" customHeight="1">
      <c r="A74" s="44" t="s">
        <v>81</v>
      </c>
      <c r="B74" s="2"/>
      <c r="C74" s="48">
        <f>C73/60</f>
        <v>0</v>
      </c>
    </row>
    <row r="75" spans="1:3" ht="15.75" customHeight="1">
      <c r="B75" s="2"/>
    </row>
    <row r="76" spans="1:3" ht="15.75" customHeight="1">
      <c r="A76" s="7" t="s">
        <v>82</v>
      </c>
      <c r="B76" s="2"/>
    </row>
    <row r="77" spans="1:3" ht="15.75" customHeight="1">
      <c r="A77" s="7" t="s">
        <v>83</v>
      </c>
      <c r="B77" s="2"/>
    </row>
    <row r="78" spans="1:3" ht="15.75" customHeight="1">
      <c r="B78" s="2"/>
    </row>
    <row r="79" spans="1:3" ht="15.75" customHeight="1">
      <c r="A79" s="49" t="s">
        <v>84</v>
      </c>
      <c r="B79" s="2"/>
    </row>
    <row r="80" spans="1:3" ht="15.75" customHeight="1">
      <c r="A80" s="1" t="s">
        <v>85</v>
      </c>
      <c r="B80" s="11"/>
    </row>
    <row r="81" spans="1:7" ht="15.75" customHeight="1">
      <c r="A81" s="1" t="s">
        <v>86</v>
      </c>
      <c r="B81" s="20">
        <f>B80*B19</f>
        <v>0</v>
      </c>
      <c r="C81" s="20">
        <f>C19</f>
        <v>0</v>
      </c>
    </row>
    <row r="82" spans="1:7" ht="15.75" customHeight="1">
      <c r="A82" s="1" t="s">
        <v>87</v>
      </c>
      <c r="B82" s="50">
        <f>B21*B80</f>
        <v>0</v>
      </c>
      <c r="C82" s="51" t="s">
        <v>88</v>
      </c>
    </row>
    <row r="83" spans="1:7" ht="15.75" customHeight="1">
      <c r="A83" s="1" t="s">
        <v>89</v>
      </c>
      <c r="B83" s="52">
        <f>B44*B80</f>
        <v>0</v>
      </c>
      <c r="C83" s="53" t="e">
        <f>B83/(B83+B84)</f>
        <v>#DIV/0!</v>
      </c>
      <c r="G83" s="1"/>
    </row>
    <row r="84" spans="1:7" ht="15.75" customHeight="1">
      <c r="A84" s="1" t="s">
        <v>90</v>
      </c>
      <c r="B84" s="55">
        <f>C74*B34*B80</f>
        <v>0</v>
      </c>
      <c r="C84" s="53" t="e">
        <f>B84/(B84+B83)</f>
        <v>#DIV/0!</v>
      </c>
      <c r="G84" s="1"/>
    </row>
    <row r="85" spans="1:7" ht="15.75" customHeight="1">
      <c r="A85" s="56" t="s">
        <v>91</v>
      </c>
      <c r="B85" s="58">
        <f>B82-(B83+B84)</f>
        <v>0</v>
      </c>
      <c r="G85" s="1"/>
    </row>
    <row r="86" spans="1:7" ht="15.75" customHeight="1">
      <c r="A86" s="41" t="s">
        <v>92</v>
      </c>
      <c r="B86" s="59" t="e">
        <f>B85/B82</f>
        <v>#DIV/0!</v>
      </c>
      <c r="C86" s="60" t="s">
        <v>93</v>
      </c>
      <c r="D86" s="61">
        <f>B22</f>
        <v>0</v>
      </c>
      <c r="G86" s="1"/>
    </row>
    <row r="87" spans="1:7" ht="15.75" customHeight="1">
      <c r="A87" s="62" t="s">
        <v>94</v>
      </c>
      <c r="B87" s="63" t="e">
        <f>(B82-B85)/B81</f>
        <v>#DIV/0!</v>
      </c>
      <c r="G87" s="1"/>
    </row>
    <row r="88" spans="1:7" ht="15.75" customHeight="1">
      <c r="A88" s="1"/>
      <c r="B88" s="2"/>
      <c r="G88" s="1"/>
    </row>
    <row r="89" spans="1:7" ht="15.75" customHeight="1">
      <c r="A89" s="7" t="s">
        <v>95</v>
      </c>
      <c r="B89" s="2"/>
    </row>
    <row r="90" spans="1:7" ht="15.75" customHeight="1">
      <c r="A90" s="7" t="s">
        <v>96</v>
      </c>
      <c r="B90" s="2"/>
    </row>
    <row r="91" spans="1:7" ht="15.75" customHeight="1">
      <c r="A91" s="7" t="s">
        <v>97</v>
      </c>
      <c r="B91" s="2"/>
    </row>
    <row r="92" spans="1:7" ht="15.75" customHeight="1">
      <c r="A92" s="7" t="s">
        <v>98</v>
      </c>
      <c r="B92" s="2"/>
    </row>
    <row r="93" spans="1:7" ht="15.75" customHeight="1">
      <c r="A93" s="7" t="s">
        <v>99</v>
      </c>
      <c r="B93" s="64"/>
      <c r="C93" s="64"/>
      <c r="G93" s="1"/>
    </row>
    <row r="94" spans="1:7" ht="15.75" customHeight="1">
      <c r="A94" s="7" t="s">
        <v>100</v>
      </c>
      <c r="B94" s="64"/>
      <c r="C94" s="64"/>
      <c r="G94" s="1"/>
    </row>
    <row r="95" spans="1:7" ht="15.75" customHeight="1">
      <c r="A95" s="65"/>
      <c r="B95" s="64"/>
      <c r="C95" s="64"/>
      <c r="G95" s="1"/>
    </row>
    <row r="96" spans="1:7" ht="15.75" customHeight="1">
      <c r="A96" s="65" t="s">
        <v>101</v>
      </c>
      <c r="B96" s="107"/>
      <c r="C96" s="108"/>
      <c r="G96" s="1"/>
    </row>
    <row r="97" spans="1:7" ht="15.75" customHeight="1">
      <c r="A97" s="1" t="s">
        <v>104</v>
      </c>
      <c r="B97" s="66"/>
      <c r="C97" s="67"/>
      <c r="G97" s="1"/>
    </row>
    <row r="98" spans="1:7" ht="15.75" customHeight="1">
      <c r="A98" s="1" t="s">
        <v>104</v>
      </c>
      <c r="B98" s="66"/>
      <c r="C98" s="68"/>
      <c r="G98" s="1"/>
    </row>
    <row r="99" spans="1:7" ht="15.75" customHeight="1">
      <c r="A99" s="56" t="s">
        <v>91</v>
      </c>
      <c r="B99" s="70">
        <f>B82-(B83+B84+B97+B98)</f>
        <v>0</v>
      </c>
      <c r="G99" s="1"/>
    </row>
    <row r="100" spans="1:7" ht="15.75" customHeight="1">
      <c r="A100" s="41" t="s">
        <v>92</v>
      </c>
      <c r="B100" s="59" t="e">
        <f>B99/B82</f>
        <v>#DIV/0!</v>
      </c>
      <c r="G100" s="1"/>
    </row>
    <row r="101" spans="1:7" ht="15.75" customHeight="1">
      <c r="A101" s="72" t="s">
        <v>107</v>
      </c>
      <c r="B101" s="73" t="e">
        <f>(B82-B99)/B81</f>
        <v>#DIV/0!</v>
      </c>
      <c r="G101" s="1"/>
    </row>
    <row r="102" spans="1:7" ht="15.75" customHeight="1">
      <c r="B102" s="2"/>
      <c r="G102" s="1"/>
    </row>
    <row r="103" spans="1:7" ht="15.75" customHeight="1">
      <c r="B103" s="2"/>
      <c r="G103" s="1"/>
    </row>
    <row r="104" spans="1:7" ht="15.75" customHeight="1">
      <c r="A104" s="74" t="s">
        <v>15</v>
      </c>
      <c r="B104" s="2"/>
      <c r="G104" s="1"/>
    </row>
    <row r="105" spans="1:7" ht="15.75" customHeight="1">
      <c r="B105" s="2"/>
    </row>
    <row r="106" spans="1:7" ht="15.75" customHeight="1"/>
    <row r="107" spans="1:7" ht="15.75" customHeight="1"/>
    <row r="108" spans="1:7" ht="15.75" customHeight="1"/>
    <row r="109" spans="1:7" ht="15.75" customHeight="1"/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5">
    <mergeCell ref="B9:C9"/>
    <mergeCell ref="B10:C10"/>
    <mergeCell ref="B96:C96"/>
    <mergeCell ref="A37:F37"/>
    <mergeCell ref="A51:F51"/>
  </mergeCells>
  <pageMargins left="0.7" right="0.7" top="0.75" bottom="0.75" header="0.3" footer="0.3"/>
  <pageSetup scale="74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25"/>
  <sheetViews>
    <sheetView workbookViewId="0">
      <selection activeCell="C2" sqref="C2"/>
    </sheetView>
  </sheetViews>
  <sheetFormatPr defaultColWidth="14.44140625" defaultRowHeight="15" customHeight="1"/>
  <cols>
    <col min="1" max="1" width="31.88671875" customWidth="1"/>
    <col min="2" max="2" width="20" customWidth="1"/>
    <col min="3" max="3" width="21" customWidth="1"/>
    <col min="4" max="7" width="8.6640625" customWidth="1"/>
  </cols>
  <sheetData>
    <row r="1" spans="1:3" ht="14.4">
      <c r="A1" s="1" t="s">
        <v>0</v>
      </c>
      <c r="B1" s="2"/>
    </row>
    <row r="2" spans="1:3" ht="14.4">
      <c r="A2" s="3" t="s">
        <v>1</v>
      </c>
      <c r="B2" s="2"/>
    </row>
    <row r="3" spans="1:3" ht="14.4">
      <c r="B3" s="2"/>
    </row>
    <row r="4" spans="1:3" ht="14.4">
      <c r="A4" s="4" t="s">
        <v>2</v>
      </c>
      <c r="B4" s="2"/>
    </row>
    <row r="5" spans="1:3" ht="14.4">
      <c r="A5" s="5" t="s">
        <v>3</v>
      </c>
      <c r="B5" s="2"/>
    </row>
    <row r="6" spans="1:3" ht="14.4">
      <c r="A6" s="1"/>
      <c r="B6" s="6"/>
      <c r="C6" s="6"/>
    </row>
    <row r="7" spans="1:3" ht="14.4">
      <c r="A7" s="7" t="s">
        <v>4</v>
      </c>
      <c r="B7" s="8"/>
      <c r="C7" s="8"/>
    </row>
    <row r="8" spans="1:3" ht="14.4">
      <c r="A8" s="1"/>
      <c r="B8" s="8"/>
      <c r="C8" s="8"/>
    </row>
    <row r="9" spans="1:3" ht="14.4">
      <c r="A9" s="1" t="s">
        <v>5</v>
      </c>
      <c r="B9" s="9" t="s">
        <v>6</v>
      </c>
      <c r="C9" s="10"/>
    </row>
    <row r="10" spans="1:3" ht="14.4">
      <c r="A10" s="1" t="s">
        <v>8</v>
      </c>
      <c r="B10" s="9" t="s">
        <v>9</v>
      </c>
      <c r="C10" s="10"/>
    </row>
    <row r="11" spans="1:3" ht="14.4">
      <c r="A11" s="1" t="s">
        <v>10</v>
      </c>
      <c r="B11" s="11">
        <v>300</v>
      </c>
    </row>
    <row r="12" spans="1:3" ht="14.4">
      <c r="A12" s="1" t="s">
        <v>11</v>
      </c>
      <c r="B12" s="12">
        <v>6</v>
      </c>
    </row>
    <row r="13" spans="1:3" ht="14.4">
      <c r="B13" s="2"/>
    </row>
    <row r="14" spans="1:3" ht="14.4">
      <c r="A14" s="7" t="s">
        <v>12</v>
      </c>
      <c r="B14" s="13"/>
      <c r="C14" s="1"/>
    </row>
    <row r="15" spans="1:3" ht="14.4">
      <c r="A15" s="7" t="s">
        <v>13</v>
      </c>
      <c r="B15" s="13"/>
      <c r="C15" s="1"/>
    </row>
    <row r="16" spans="1:3" ht="14.4">
      <c r="A16" s="7" t="s">
        <v>14</v>
      </c>
      <c r="B16" s="13"/>
      <c r="C16" s="1"/>
    </row>
    <row r="17" spans="1:26" ht="14.4">
      <c r="A17" s="14" t="s">
        <v>15</v>
      </c>
      <c r="B17" s="13"/>
      <c r="C17" s="1"/>
    </row>
    <row r="18" spans="1:26" ht="14.4">
      <c r="A18" s="1"/>
      <c r="B18" s="13"/>
      <c r="C18" s="1"/>
    </row>
    <row r="19" spans="1:26" ht="14.4">
      <c r="A19" s="1" t="s">
        <v>16</v>
      </c>
      <c r="B19" s="11">
        <v>400</v>
      </c>
      <c r="C19" s="1" t="str">
        <f>B10</f>
        <v>pounds</v>
      </c>
    </row>
    <row r="20" spans="1:26" ht="14.4">
      <c r="A20" s="16" t="s">
        <v>17</v>
      </c>
      <c r="B20" s="17">
        <f>15/25</f>
        <v>0.6</v>
      </c>
      <c r="C20" t="str">
        <f>B10</f>
        <v>pounds</v>
      </c>
    </row>
    <row r="21" spans="1:26" ht="14.4">
      <c r="A21" t="s">
        <v>19</v>
      </c>
      <c r="B21" s="19">
        <f>B19*B20</f>
        <v>240</v>
      </c>
    </row>
    <row r="22" spans="1:26" ht="14.4">
      <c r="A22" s="1" t="s">
        <v>20</v>
      </c>
      <c r="B22" s="21">
        <v>0.2</v>
      </c>
    </row>
    <row r="23" spans="1:26" ht="14.4">
      <c r="B23" s="22"/>
    </row>
    <row r="24" spans="1:26" ht="14.4">
      <c r="A24" s="23" t="s">
        <v>21</v>
      </c>
      <c r="B24" s="22"/>
      <c r="C24" s="1"/>
      <c r="D24" s="24"/>
      <c r="E24" s="25"/>
    </row>
    <row r="25" spans="1:26" ht="14.4">
      <c r="A25" s="1"/>
      <c r="B25" s="22"/>
      <c r="C25" s="1"/>
      <c r="D25" s="24"/>
      <c r="E25" s="26" t="s">
        <v>22</v>
      </c>
    </row>
    <row r="26" spans="1:26" ht="14.4">
      <c r="A26" s="1" t="s">
        <v>23</v>
      </c>
      <c r="B26" s="27">
        <f>B21</f>
        <v>240</v>
      </c>
      <c r="C26" s="1" t="s">
        <v>24</v>
      </c>
      <c r="D26" s="4">
        <v>5</v>
      </c>
      <c r="E26" s="25">
        <f t="shared" ref="E26:E28" si="0">D26*B26</f>
        <v>1200</v>
      </c>
    </row>
    <row r="27" spans="1:26" ht="14.4">
      <c r="A27" s="1" t="s">
        <v>25</v>
      </c>
      <c r="B27" s="27">
        <f>B21-B28</f>
        <v>192</v>
      </c>
      <c r="C27" s="1" t="s">
        <v>24</v>
      </c>
      <c r="D27" s="20">
        <f>D26</f>
        <v>5</v>
      </c>
      <c r="E27" s="25">
        <f t="shared" si="0"/>
        <v>960</v>
      </c>
    </row>
    <row r="28" spans="1:26" ht="14.4">
      <c r="A28" s="1" t="s">
        <v>26</v>
      </c>
      <c r="B28" s="27">
        <f>B21*B22</f>
        <v>48</v>
      </c>
      <c r="C28" s="1" t="s">
        <v>24</v>
      </c>
      <c r="D28" s="20">
        <f>D26</f>
        <v>5</v>
      </c>
      <c r="E28" s="25">
        <f t="shared" si="0"/>
        <v>240</v>
      </c>
    </row>
    <row r="29" spans="1:26" ht="14.4">
      <c r="B29" s="22"/>
    </row>
    <row r="30" spans="1:26" ht="15.75" customHeight="1">
      <c r="A30" s="23" t="s">
        <v>27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1"/>
      <c r="B31" s="31"/>
    </row>
    <row r="32" spans="1:26" ht="15.75" customHeight="1">
      <c r="A32" s="1" t="s">
        <v>28</v>
      </c>
      <c r="B32" s="32">
        <v>12</v>
      </c>
    </row>
    <row r="33" spans="1:5" ht="15.75" customHeight="1">
      <c r="A33" s="1" t="s">
        <v>29</v>
      </c>
      <c r="B33" s="34">
        <v>0.15</v>
      </c>
    </row>
    <row r="34" spans="1:5" ht="15.75" customHeight="1">
      <c r="A34" s="1" t="s">
        <v>30</v>
      </c>
      <c r="B34" s="27">
        <f>B32+(B32*B33)</f>
        <v>13.8</v>
      </c>
    </row>
    <row r="35" spans="1:5" ht="15.75" customHeight="1">
      <c r="B35" s="2"/>
    </row>
    <row r="36" spans="1:5" ht="15.75" customHeight="1">
      <c r="A36" s="23" t="s">
        <v>31</v>
      </c>
      <c r="B36" s="2"/>
      <c r="C36" s="1"/>
    </row>
    <row r="37" spans="1:5" ht="15.75" customHeight="1">
      <c r="A37" s="109" t="s">
        <v>32</v>
      </c>
      <c r="B37" s="108"/>
      <c r="C37" s="108"/>
      <c r="D37" s="108"/>
      <c r="E37" s="108"/>
    </row>
    <row r="38" spans="1:5" ht="15.75" customHeight="1">
      <c r="A38" s="35" t="s">
        <v>33</v>
      </c>
      <c r="B38" s="31"/>
      <c r="C38" s="1"/>
      <c r="D38" s="1"/>
      <c r="E38" s="25"/>
    </row>
    <row r="39" spans="1:5" ht="15.75" customHeight="1">
      <c r="A39" s="36"/>
      <c r="B39" s="31"/>
      <c r="C39" s="1"/>
      <c r="D39" s="1"/>
      <c r="E39" s="25"/>
    </row>
    <row r="40" spans="1:5" ht="15.75" customHeight="1">
      <c r="A40" s="36" t="s">
        <v>35</v>
      </c>
      <c r="B40" s="32">
        <v>18</v>
      </c>
      <c r="C40" s="1"/>
      <c r="D40" s="1"/>
      <c r="E40" s="25"/>
    </row>
    <row r="41" spans="1:5" ht="15.75" customHeight="1">
      <c r="A41" s="2" t="s">
        <v>37</v>
      </c>
      <c r="B41" s="33">
        <v>0</v>
      </c>
      <c r="C41" s="1"/>
      <c r="E41" s="25"/>
    </row>
    <row r="42" spans="1:5" ht="15.75" customHeight="1">
      <c r="A42" s="36" t="s">
        <v>38</v>
      </c>
      <c r="B42" s="32">
        <v>20</v>
      </c>
      <c r="C42" s="1"/>
      <c r="E42" s="25"/>
    </row>
    <row r="43" spans="1:5" ht="15.75" customHeight="1">
      <c r="A43" s="36" t="s">
        <v>39</v>
      </c>
      <c r="B43" s="32">
        <v>0</v>
      </c>
      <c r="C43" s="1"/>
    </row>
    <row r="44" spans="1:5" ht="15.75" customHeight="1">
      <c r="A44" s="2" t="s">
        <v>40</v>
      </c>
      <c r="B44" s="27">
        <f>SUM(B40:B43)</f>
        <v>38</v>
      </c>
      <c r="E44" s="22"/>
    </row>
    <row r="45" spans="1:5" ht="15.75" customHeight="1">
      <c r="A45" s="2"/>
      <c r="B45" s="22"/>
    </row>
    <row r="46" spans="1:5" ht="15.75" customHeight="1">
      <c r="A46" s="35" t="s">
        <v>43</v>
      </c>
      <c r="B46" s="22"/>
      <c r="E46" s="37"/>
    </row>
    <row r="47" spans="1:5" ht="15.75" customHeight="1">
      <c r="A47" s="2" t="s">
        <v>44</v>
      </c>
      <c r="B47" s="27">
        <f>B27-B44</f>
        <v>154</v>
      </c>
      <c r="E47" s="37"/>
    </row>
    <row r="48" spans="1:5" ht="15.75" customHeight="1">
      <c r="A48" s="2" t="s">
        <v>45</v>
      </c>
      <c r="B48" s="38">
        <f>B47/B34</f>
        <v>11.159420289855072</v>
      </c>
    </row>
    <row r="49" spans="1:4" ht="15.75" customHeight="1">
      <c r="B49" s="2"/>
    </row>
    <row r="50" spans="1:4" ht="15.75" customHeight="1">
      <c r="A50" s="7" t="s">
        <v>46</v>
      </c>
      <c r="B50" s="2"/>
    </row>
    <row r="51" spans="1:4" ht="15.75" customHeight="1">
      <c r="A51" s="109" t="s">
        <v>47</v>
      </c>
      <c r="B51" s="108"/>
      <c r="C51" s="108"/>
      <c r="D51" s="108"/>
    </row>
    <row r="52" spans="1:4" ht="15.75" customHeight="1">
      <c r="A52" s="23" t="s">
        <v>48</v>
      </c>
      <c r="B52" s="39"/>
      <c r="C52" s="40"/>
    </row>
    <row r="53" spans="1:4" ht="15.75" customHeight="1">
      <c r="A53" s="41"/>
      <c r="B53" s="39"/>
      <c r="C53" s="40"/>
    </row>
    <row r="54" spans="1:4" ht="15.75" customHeight="1">
      <c r="A54" s="41" t="s">
        <v>49</v>
      </c>
      <c r="B54" s="39" t="s">
        <v>50</v>
      </c>
      <c r="C54" s="42" t="s">
        <v>51</v>
      </c>
      <c r="D54" s="43" t="s">
        <v>52</v>
      </c>
    </row>
    <row r="55" spans="1:4" ht="15.75" customHeight="1">
      <c r="A55" s="1" t="s">
        <v>53</v>
      </c>
      <c r="B55" s="11">
        <v>2</v>
      </c>
      <c r="C55" s="4">
        <v>20</v>
      </c>
    </row>
    <row r="56" spans="1:4" ht="15.75" customHeight="1">
      <c r="A56" s="1" t="s">
        <v>55</v>
      </c>
      <c r="B56" s="11">
        <v>1</v>
      </c>
      <c r="C56" s="4">
        <v>30</v>
      </c>
    </row>
    <row r="57" spans="1:4" ht="15.75" customHeight="1">
      <c r="A57" s="1" t="s">
        <v>56</v>
      </c>
      <c r="B57" s="11">
        <v>0</v>
      </c>
      <c r="C57" s="4">
        <v>0</v>
      </c>
    </row>
    <row r="58" spans="1:4" ht="15.75" customHeight="1">
      <c r="A58" s="1" t="s">
        <v>58</v>
      </c>
      <c r="B58" s="11">
        <v>3</v>
      </c>
      <c r="C58" s="4">
        <v>15</v>
      </c>
    </row>
    <row r="59" spans="1:4" ht="15.75" customHeight="1">
      <c r="A59" s="1" t="s">
        <v>59</v>
      </c>
      <c r="B59" s="11">
        <v>2</v>
      </c>
      <c r="C59" s="4">
        <v>30</v>
      </c>
    </row>
    <row r="60" spans="1:4" ht="15.75" customHeight="1">
      <c r="A60" s="1" t="s">
        <v>60</v>
      </c>
      <c r="B60" s="11">
        <v>0</v>
      </c>
      <c r="C60" s="4">
        <v>0</v>
      </c>
    </row>
    <row r="61" spans="1:4" ht="15.75" customHeight="1">
      <c r="A61" s="1" t="s">
        <v>61</v>
      </c>
      <c r="B61" s="11">
        <v>0</v>
      </c>
      <c r="C61" s="4">
        <v>0</v>
      </c>
    </row>
    <row r="62" spans="1:4" ht="15.75" customHeight="1">
      <c r="A62" s="16" t="s">
        <v>62</v>
      </c>
      <c r="B62" s="12">
        <v>0</v>
      </c>
      <c r="C62" s="28">
        <v>0</v>
      </c>
    </row>
    <row r="63" spans="1:4" ht="15.75" customHeight="1">
      <c r="A63" s="16" t="s">
        <v>63</v>
      </c>
      <c r="B63" s="12">
        <v>0</v>
      </c>
      <c r="C63" s="28">
        <v>0</v>
      </c>
    </row>
    <row r="64" spans="1:4" ht="15.75" customHeight="1">
      <c r="A64" s="1" t="s">
        <v>64</v>
      </c>
      <c r="B64" s="11">
        <v>0</v>
      </c>
      <c r="C64" s="4">
        <v>0</v>
      </c>
    </row>
    <row r="65" spans="1:3" ht="15.75" customHeight="1">
      <c r="A65" s="1" t="s">
        <v>65</v>
      </c>
      <c r="B65" s="11">
        <v>0</v>
      </c>
      <c r="C65" s="4">
        <v>0</v>
      </c>
    </row>
    <row r="66" spans="1:3" ht="15.75" customHeight="1">
      <c r="A66" s="1" t="s">
        <v>66</v>
      </c>
      <c r="B66" s="11">
        <v>1</v>
      </c>
      <c r="C66" s="4">
        <v>120</v>
      </c>
    </row>
    <row r="67" spans="1:3" ht="15.75" customHeight="1">
      <c r="A67" s="1" t="s">
        <v>68</v>
      </c>
      <c r="B67" s="11">
        <v>0</v>
      </c>
      <c r="C67" s="4">
        <v>0</v>
      </c>
    </row>
    <row r="68" spans="1:3" ht="15.75" customHeight="1">
      <c r="A68" s="1" t="s">
        <v>69</v>
      </c>
      <c r="B68" s="11">
        <v>1</v>
      </c>
      <c r="C68" s="28">
        <v>120</v>
      </c>
    </row>
    <row r="69" spans="1:3" ht="15.75" customHeight="1">
      <c r="A69" s="1" t="s">
        <v>70</v>
      </c>
      <c r="B69" s="11">
        <v>0</v>
      </c>
      <c r="C69" s="4"/>
    </row>
    <row r="70" spans="1:3" ht="15.75" customHeight="1">
      <c r="A70" s="1" t="s">
        <v>70</v>
      </c>
      <c r="B70" s="11">
        <v>0</v>
      </c>
      <c r="C70" s="4"/>
    </row>
    <row r="71" spans="1:3" ht="15.75" customHeight="1">
      <c r="A71" s="16" t="s">
        <v>71</v>
      </c>
      <c r="B71" s="20">
        <f>SUM(B55:B70)</f>
        <v>10</v>
      </c>
      <c r="C71" s="20">
        <f>(C55*B55)+(C56*B56)+(C57*B57)+(C58*B58)+(B59*C59)+(C60*B60)+(C61*B61)+(C62*B62)+(C63*B63)+(C64*B64)+(C65*B65)+(C66*B66)+(C67*B67)+(B68*C68)+(B69*C69)+(C70*B70)</f>
        <v>415</v>
      </c>
    </row>
    <row r="72" spans="1:3" ht="15.75" customHeight="1">
      <c r="A72" s="44" t="s">
        <v>81</v>
      </c>
      <c r="B72" s="2"/>
      <c r="C72" s="48">
        <f>C71/60</f>
        <v>6.916666666666667</v>
      </c>
    </row>
    <row r="73" spans="1:3" ht="15.75" customHeight="1">
      <c r="B73" s="2"/>
    </row>
    <row r="74" spans="1:3" ht="15.75" customHeight="1">
      <c r="A74" s="7" t="s">
        <v>82</v>
      </c>
      <c r="B74" s="2"/>
    </row>
    <row r="75" spans="1:3" ht="15.75" customHeight="1">
      <c r="A75" s="7" t="s">
        <v>83</v>
      </c>
      <c r="B75" s="2"/>
    </row>
    <row r="76" spans="1:3" ht="15.75" customHeight="1">
      <c r="B76" s="2"/>
    </row>
    <row r="77" spans="1:3" ht="15.75" customHeight="1">
      <c r="A77" s="49" t="s">
        <v>84</v>
      </c>
      <c r="B77" s="2"/>
    </row>
    <row r="78" spans="1:3" ht="15.75" customHeight="1">
      <c r="A78" s="1" t="s">
        <v>85</v>
      </c>
      <c r="B78" s="11">
        <v>5</v>
      </c>
    </row>
    <row r="79" spans="1:3" ht="15.75" customHeight="1">
      <c r="A79" s="1" t="s">
        <v>86</v>
      </c>
      <c r="B79" s="20">
        <f>B78*B19</f>
        <v>2000</v>
      </c>
      <c r="C79" s="20" t="str">
        <f>C19</f>
        <v>pounds</v>
      </c>
    </row>
    <row r="80" spans="1:3" ht="15.75" customHeight="1">
      <c r="A80" s="1" t="s">
        <v>87</v>
      </c>
      <c r="B80" s="50">
        <f>B21*B78</f>
        <v>1200</v>
      </c>
      <c r="C80" s="51" t="s">
        <v>88</v>
      </c>
    </row>
    <row r="81" spans="1:7" ht="15.75" customHeight="1">
      <c r="A81" s="1" t="s">
        <v>89</v>
      </c>
      <c r="B81" s="52">
        <f>B44*B78</f>
        <v>190</v>
      </c>
      <c r="C81" s="53">
        <f>B81/(B81+B82)</f>
        <v>0.2847508430123642</v>
      </c>
      <c r="G81" s="1"/>
    </row>
    <row r="82" spans="1:7" ht="15.75" customHeight="1">
      <c r="A82" s="1" t="s">
        <v>90</v>
      </c>
      <c r="B82" s="55">
        <f>C72*B34*B78</f>
        <v>477.25</v>
      </c>
      <c r="C82" s="53">
        <f>B82/(B82+B81)</f>
        <v>0.7152491569876358</v>
      </c>
      <c r="G82" s="1"/>
    </row>
    <row r="83" spans="1:7" ht="15.75" customHeight="1">
      <c r="A83" s="56" t="s">
        <v>91</v>
      </c>
      <c r="B83" s="58">
        <f>B80-(B81+B82)</f>
        <v>532.75</v>
      </c>
      <c r="G83" s="1"/>
    </row>
    <row r="84" spans="1:7" ht="15.75" customHeight="1">
      <c r="A84" s="41" t="s">
        <v>92</v>
      </c>
      <c r="B84" s="59">
        <f>B83/B80</f>
        <v>0.44395833333333334</v>
      </c>
      <c r="C84" s="60" t="s">
        <v>93</v>
      </c>
      <c r="D84" s="61">
        <f>B22</f>
        <v>0.2</v>
      </c>
      <c r="G84" s="1"/>
    </row>
    <row r="85" spans="1:7" ht="15.75" customHeight="1">
      <c r="A85" s="62" t="s">
        <v>94</v>
      </c>
      <c r="B85" s="63">
        <f>(B80-B83)/B79</f>
        <v>0.333625</v>
      </c>
      <c r="G85" s="1"/>
    </row>
    <row r="86" spans="1:7" ht="15.75" customHeight="1">
      <c r="A86" s="1"/>
      <c r="B86" s="2"/>
      <c r="G86" s="1"/>
    </row>
    <row r="87" spans="1:7" ht="15.75" customHeight="1">
      <c r="A87" s="7" t="s">
        <v>95</v>
      </c>
      <c r="B87" s="2"/>
    </row>
    <row r="88" spans="1:7" ht="15.75" customHeight="1">
      <c r="A88" s="7" t="s">
        <v>96</v>
      </c>
      <c r="B88" s="2"/>
    </row>
    <row r="89" spans="1:7" ht="15.75" customHeight="1">
      <c r="A89" s="7" t="s">
        <v>97</v>
      </c>
      <c r="B89" s="2"/>
    </row>
    <row r="90" spans="1:7" ht="15.75" customHeight="1">
      <c r="A90" s="7" t="s">
        <v>98</v>
      </c>
      <c r="B90" s="2"/>
    </row>
    <row r="91" spans="1:7" ht="15.75" customHeight="1">
      <c r="A91" s="7" t="s">
        <v>99</v>
      </c>
      <c r="B91" s="64"/>
      <c r="C91" s="64"/>
      <c r="G91" s="1"/>
    </row>
    <row r="92" spans="1:7" ht="15.75" customHeight="1">
      <c r="A92" s="7" t="s">
        <v>100</v>
      </c>
      <c r="B92" s="64"/>
      <c r="C92" s="64"/>
      <c r="G92" s="1"/>
    </row>
    <row r="93" spans="1:7" ht="15.75" customHeight="1">
      <c r="A93" s="65"/>
      <c r="B93" s="64"/>
      <c r="C93" s="64"/>
      <c r="G93" s="1"/>
    </row>
    <row r="94" spans="1:7" ht="15.75" customHeight="1">
      <c r="A94" s="65" t="s">
        <v>101</v>
      </c>
      <c r="B94" s="107" t="s">
        <v>102</v>
      </c>
      <c r="C94" s="108"/>
      <c r="G94" s="1"/>
    </row>
    <row r="95" spans="1:7" ht="15.75" customHeight="1">
      <c r="A95" s="1" t="s">
        <v>104</v>
      </c>
      <c r="B95" s="66">
        <f>2105*0.25</f>
        <v>526.25</v>
      </c>
      <c r="C95" s="67" t="s">
        <v>105</v>
      </c>
      <c r="G95" s="1"/>
    </row>
    <row r="96" spans="1:7" ht="15.75" customHeight="1">
      <c r="A96" s="1" t="s">
        <v>104</v>
      </c>
      <c r="B96" s="66">
        <v>0</v>
      </c>
      <c r="C96" s="68"/>
      <c r="G96" s="1"/>
    </row>
    <row r="97" spans="1:7" ht="15.75" customHeight="1">
      <c r="A97" s="56" t="s">
        <v>91</v>
      </c>
      <c r="B97" s="70">
        <f>B80-(B81+B82+B95+B96)</f>
        <v>6.5</v>
      </c>
      <c r="G97" s="1"/>
    </row>
    <row r="98" spans="1:7" ht="15.75" customHeight="1">
      <c r="A98" s="41" t="s">
        <v>92</v>
      </c>
      <c r="B98" s="59">
        <f>B97/B80</f>
        <v>5.4166666666666669E-3</v>
      </c>
      <c r="G98" s="1"/>
    </row>
    <row r="99" spans="1:7" ht="15.75" customHeight="1">
      <c r="A99" s="72" t="s">
        <v>107</v>
      </c>
      <c r="B99" s="73">
        <f>(B80-B97)/B79</f>
        <v>0.59675</v>
      </c>
      <c r="G99" s="1"/>
    </row>
    <row r="100" spans="1:7" ht="15.75" customHeight="1">
      <c r="B100" s="2"/>
      <c r="G100" s="1"/>
    </row>
    <row r="101" spans="1:7" ht="15.75" customHeight="1">
      <c r="B101" s="2"/>
      <c r="G101" s="1"/>
    </row>
    <row r="102" spans="1:7" ht="15.75" customHeight="1">
      <c r="A102" s="74" t="s">
        <v>15</v>
      </c>
      <c r="B102" s="2"/>
      <c r="G102" s="1"/>
    </row>
    <row r="103" spans="1:7" ht="15.75" customHeight="1">
      <c r="B103" s="2"/>
    </row>
    <row r="104" spans="1:7" ht="15.75" customHeight="1"/>
    <row r="105" spans="1:7" ht="15.75" customHeight="1"/>
    <row r="106" spans="1:7" ht="15.75" customHeight="1"/>
    <row r="107" spans="1:7" ht="15.75" customHeight="1"/>
    <row r="108" spans="1:7" ht="15.75" customHeight="1"/>
    <row r="109" spans="1:7" ht="15.75" customHeight="1"/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3">
    <mergeCell ref="B94:C94"/>
    <mergeCell ref="A51:D51"/>
    <mergeCell ref="A37:E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27"/>
  <sheetViews>
    <sheetView workbookViewId="0">
      <selection activeCell="B2" sqref="B2"/>
    </sheetView>
  </sheetViews>
  <sheetFormatPr defaultColWidth="14.44140625" defaultRowHeight="15" customHeight="1"/>
  <cols>
    <col min="1" max="1" width="31.88671875" customWidth="1"/>
    <col min="2" max="2" width="20" customWidth="1"/>
    <col min="3" max="3" width="21" customWidth="1"/>
    <col min="4" max="7" width="8.6640625" customWidth="1"/>
  </cols>
  <sheetData>
    <row r="1" spans="1:3" ht="14.4">
      <c r="A1" s="1" t="s">
        <v>0</v>
      </c>
      <c r="B1" s="2"/>
    </row>
    <row r="2" spans="1:3" ht="14.4">
      <c r="A2" s="3" t="s">
        <v>1</v>
      </c>
      <c r="B2" s="2"/>
    </row>
    <row r="3" spans="1:3" ht="14.4">
      <c r="B3" s="2"/>
    </row>
    <row r="4" spans="1:3" ht="14.4">
      <c r="A4" s="4" t="s">
        <v>2</v>
      </c>
      <c r="B4" s="2"/>
    </row>
    <row r="5" spans="1:3" ht="14.4">
      <c r="A5" s="5" t="s">
        <v>3</v>
      </c>
      <c r="B5" s="2"/>
    </row>
    <row r="6" spans="1:3" ht="14.4">
      <c r="A6" s="1"/>
      <c r="B6" s="6"/>
      <c r="C6" s="6"/>
    </row>
    <row r="7" spans="1:3" ht="14.4">
      <c r="A7" s="7" t="s">
        <v>4</v>
      </c>
      <c r="B7" s="8"/>
      <c r="C7" s="8"/>
    </row>
    <row r="8" spans="1:3" ht="14.4">
      <c r="A8" s="1"/>
      <c r="B8" s="8"/>
      <c r="C8" s="8"/>
    </row>
    <row r="9" spans="1:3" ht="14.4">
      <c r="A9" s="1" t="s">
        <v>5</v>
      </c>
      <c r="B9" s="105" t="s">
        <v>7</v>
      </c>
      <c r="C9" s="106"/>
    </row>
    <row r="10" spans="1:3" ht="14.4">
      <c r="A10" s="1" t="s">
        <v>8</v>
      </c>
      <c r="B10" s="105" t="s">
        <v>9</v>
      </c>
      <c r="C10" s="106"/>
    </row>
    <row r="11" spans="1:3" ht="14.4">
      <c r="A11" s="1" t="s">
        <v>10</v>
      </c>
      <c r="B11" s="12">
        <v>100</v>
      </c>
    </row>
    <row r="12" spans="1:3" ht="14.4">
      <c r="A12" s="1" t="s">
        <v>11</v>
      </c>
      <c r="B12" s="12">
        <v>6</v>
      </c>
    </row>
    <row r="13" spans="1:3" ht="14.4">
      <c r="B13" s="2"/>
    </row>
    <row r="14" spans="1:3" ht="14.4">
      <c r="A14" s="7" t="s">
        <v>12</v>
      </c>
      <c r="B14" s="13"/>
      <c r="C14" s="1"/>
    </row>
    <row r="15" spans="1:3" ht="14.4">
      <c r="A15" s="7" t="s">
        <v>13</v>
      </c>
      <c r="B15" s="13"/>
      <c r="C15" s="1"/>
    </row>
    <row r="16" spans="1:3" ht="14.4">
      <c r="A16" s="7" t="s">
        <v>14</v>
      </c>
      <c r="B16" s="13"/>
      <c r="C16" s="1"/>
    </row>
    <row r="17" spans="1:26" ht="14.4">
      <c r="A17" s="14" t="s">
        <v>15</v>
      </c>
      <c r="B17" s="13"/>
      <c r="C17" s="1"/>
    </row>
    <row r="18" spans="1:26" ht="14.4">
      <c r="A18" s="1"/>
      <c r="B18" s="13"/>
      <c r="C18" s="1"/>
    </row>
    <row r="19" spans="1:26" ht="14.4">
      <c r="A19" s="1" t="s">
        <v>16</v>
      </c>
      <c r="B19" s="12">
        <v>675</v>
      </c>
      <c r="C19" s="15" t="str">
        <f>B10</f>
        <v>pounds</v>
      </c>
    </row>
    <row r="20" spans="1:26" ht="14.4">
      <c r="A20" s="1" t="s">
        <v>18</v>
      </c>
      <c r="B20" s="18">
        <v>2</v>
      </c>
      <c r="C20" s="20" t="str">
        <f>B10</f>
        <v>pounds</v>
      </c>
    </row>
    <row r="21" spans="1:26" ht="14.4">
      <c r="A21" t="s">
        <v>19</v>
      </c>
      <c r="B21" s="19">
        <f>B19*B20</f>
        <v>1350</v>
      </c>
    </row>
    <row r="22" spans="1:26" ht="14.4">
      <c r="A22" s="1" t="s">
        <v>20</v>
      </c>
      <c r="B22" s="21">
        <v>0.35</v>
      </c>
    </row>
    <row r="23" spans="1:26" ht="14.4">
      <c r="B23" s="22"/>
    </row>
    <row r="24" spans="1:26" ht="14.4">
      <c r="A24" s="23" t="s">
        <v>21</v>
      </c>
      <c r="B24" s="22"/>
      <c r="C24" s="1"/>
      <c r="D24" s="24"/>
      <c r="E24" s="25"/>
    </row>
    <row r="25" spans="1:26" ht="14.4">
      <c r="A25" s="1"/>
      <c r="B25" s="22"/>
      <c r="C25" s="1"/>
      <c r="D25" s="24"/>
      <c r="E25" s="26" t="s">
        <v>22</v>
      </c>
    </row>
    <row r="26" spans="1:26" ht="14.4">
      <c r="A26" s="1" t="s">
        <v>23</v>
      </c>
      <c r="B26" s="27">
        <f>B21</f>
        <v>1350</v>
      </c>
      <c r="C26" s="1" t="s">
        <v>24</v>
      </c>
      <c r="D26" s="28">
        <v>5</v>
      </c>
      <c r="E26" s="25">
        <f t="shared" ref="E26:E28" si="0">D26*B26</f>
        <v>6750</v>
      </c>
    </row>
    <row r="27" spans="1:26" ht="14.4">
      <c r="A27" s="1" t="s">
        <v>25</v>
      </c>
      <c r="B27" s="27">
        <f>B21-B28</f>
        <v>877.5</v>
      </c>
      <c r="C27" s="1" t="s">
        <v>24</v>
      </c>
      <c r="D27" s="20">
        <f>D26</f>
        <v>5</v>
      </c>
      <c r="E27" s="25">
        <f t="shared" si="0"/>
        <v>4387.5</v>
      </c>
    </row>
    <row r="28" spans="1:26" ht="14.4">
      <c r="A28" s="1" t="s">
        <v>26</v>
      </c>
      <c r="B28" s="27">
        <f>B21*B22</f>
        <v>472.49999999999994</v>
      </c>
      <c r="C28" s="1" t="s">
        <v>24</v>
      </c>
      <c r="D28" s="20">
        <f>D26</f>
        <v>5</v>
      </c>
      <c r="E28" s="25">
        <f t="shared" si="0"/>
        <v>2362.4999999999995</v>
      </c>
    </row>
    <row r="29" spans="1:26" ht="14.4">
      <c r="B29" s="22"/>
    </row>
    <row r="30" spans="1:26" ht="15.75" customHeight="1">
      <c r="A30" s="23" t="s">
        <v>27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1"/>
      <c r="B31" s="31"/>
    </row>
    <row r="32" spans="1:26" ht="15.75" customHeight="1">
      <c r="A32" s="1" t="s">
        <v>28</v>
      </c>
      <c r="B32" s="33">
        <v>12</v>
      </c>
    </row>
    <row r="33" spans="1:5" ht="15.75" customHeight="1">
      <c r="A33" s="1" t="s">
        <v>29</v>
      </c>
      <c r="B33" s="34">
        <v>0.15</v>
      </c>
    </row>
    <row r="34" spans="1:5" ht="15.75" customHeight="1">
      <c r="A34" s="1" t="s">
        <v>30</v>
      </c>
      <c r="B34" s="27">
        <f>B32+(B32*B33)</f>
        <v>13.8</v>
      </c>
    </row>
    <row r="35" spans="1:5" ht="15.75" customHeight="1">
      <c r="B35" s="2"/>
    </row>
    <row r="36" spans="1:5" ht="15.75" customHeight="1">
      <c r="A36" s="23" t="s">
        <v>31</v>
      </c>
      <c r="B36" s="2"/>
      <c r="C36" s="1"/>
    </row>
    <row r="37" spans="1:5" ht="15.75" customHeight="1">
      <c r="A37" s="7" t="s">
        <v>32</v>
      </c>
      <c r="B37" s="2"/>
      <c r="C37" s="1"/>
    </row>
    <row r="38" spans="1:5" ht="15.75" customHeight="1">
      <c r="A38" s="35" t="s">
        <v>33</v>
      </c>
      <c r="B38" s="31"/>
      <c r="C38" s="1"/>
      <c r="D38" s="1"/>
      <c r="E38" s="25"/>
    </row>
    <row r="39" spans="1:5" ht="15.75" customHeight="1">
      <c r="A39" s="36"/>
      <c r="B39" s="31"/>
      <c r="C39" s="1"/>
      <c r="D39" s="1"/>
      <c r="E39" s="25"/>
    </row>
    <row r="40" spans="1:5" ht="15.75" customHeight="1">
      <c r="A40" s="36" t="s">
        <v>35</v>
      </c>
      <c r="B40" s="33">
        <v>30</v>
      </c>
      <c r="C40" s="1"/>
      <c r="D40" s="1"/>
      <c r="E40" s="25"/>
    </row>
    <row r="41" spans="1:5" ht="15.75" customHeight="1">
      <c r="A41" s="2" t="s">
        <v>37</v>
      </c>
      <c r="B41" s="33">
        <v>25</v>
      </c>
      <c r="C41" s="1"/>
      <c r="E41" s="25"/>
    </row>
    <row r="42" spans="1:5" ht="15.75" customHeight="1">
      <c r="A42" s="36" t="s">
        <v>41</v>
      </c>
      <c r="B42" s="33">
        <v>0</v>
      </c>
      <c r="C42" s="1"/>
      <c r="E42" s="25"/>
    </row>
    <row r="43" spans="1:5" ht="15.75" customHeight="1">
      <c r="A43" s="36" t="s">
        <v>42</v>
      </c>
      <c r="B43" s="33">
        <v>55</v>
      </c>
      <c r="C43" s="1"/>
    </row>
    <row r="44" spans="1:5" ht="15.75" customHeight="1">
      <c r="A44" s="2" t="s">
        <v>40</v>
      </c>
      <c r="B44" s="27">
        <f>SUM(B40:B43)</f>
        <v>110</v>
      </c>
      <c r="E44" s="22"/>
    </row>
    <row r="45" spans="1:5" ht="15.75" customHeight="1">
      <c r="A45" s="2"/>
      <c r="B45" s="22"/>
    </row>
    <row r="46" spans="1:5" ht="15.75" customHeight="1">
      <c r="A46" s="35" t="s">
        <v>43</v>
      </c>
      <c r="B46" s="22"/>
      <c r="E46" s="37"/>
    </row>
    <row r="47" spans="1:5" ht="15.75" customHeight="1">
      <c r="A47" s="2" t="s">
        <v>44</v>
      </c>
      <c r="B47" s="27">
        <f>B27-B44</f>
        <v>767.5</v>
      </c>
      <c r="E47" s="37"/>
    </row>
    <row r="48" spans="1:5" ht="15.75" customHeight="1">
      <c r="A48" s="2" t="s">
        <v>45</v>
      </c>
      <c r="B48" s="38">
        <f>B47/B34</f>
        <v>55.615942028985508</v>
      </c>
    </row>
    <row r="49" spans="1:4" ht="15.75" customHeight="1">
      <c r="B49" s="2"/>
    </row>
    <row r="50" spans="1:4" ht="15.75" customHeight="1">
      <c r="A50" s="7" t="s">
        <v>46</v>
      </c>
      <c r="B50" s="2"/>
    </row>
    <row r="51" spans="1:4" ht="15.75" customHeight="1">
      <c r="A51" s="23" t="s">
        <v>47</v>
      </c>
      <c r="B51" s="2"/>
    </row>
    <row r="52" spans="1:4" ht="15.75" customHeight="1">
      <c r="A52" s="23" t="s">
        <v>48</v>
      </c>
      <c r="B52" s="39"/>
      <c r="C52" s="40"/>
    </row>
    <row r="53" spans="1:4" ht="15.75" customHeight="1">
      <c r="A53" s="41"/>
      <c r="B53" s="39"/>
      <c r="C53" s="40"/>
    </row>
    <row r="54" spans="1:4" ht="15.75" customHeight="1">
      <c r="A54" s="41" t="s">
        <v>49</v>
      </c>
      <c r="B54" s="39" t="s">
        <v>50</v>
      </c>
      <c r="C54" s="42" t="s">
        <v>51</v>
      </c>
      <c r="D54" s="43" t="s">
        <v>52</v>
      </c>
    </row>
    <row r="55" spans="1:4" ht="15.75" customHeight="1">
      <c r="A55" s="16" t="s">
        <v>54</v>
      </c>
      <c r="B55" s="12">
        <v>1</v>
      </c>
      <c r="C55" s="28">
        <v>20</v>
      </c>
    </row>
    <row r="56" spans="1:4" ht="15.75" customHeight="1">
      <c r="A56" s="16" t="s">
        <v>57</v>
      </c>
      <c r="B56" s="12">
        <v>1</v>
      </c>
      <c r="C56" s="28">
        <v>20</v>
      </c>
    </row>
    <row r="57" spans="1:4" ht="15.75" customHeight="1">
      <c r="A57" s="1" t="s">
        <v>55</v>
      </c>
      <c r="B57" s="11">
        <v>1</v>
      </c>
      <c r="C57" s="28">
        <v>15</v>
      </c>
    </row>
    <row r="58" spans="1:4" ht="15.75" customHeight="1">
      <c r="A58" s="1" t="s">
        <v>56</v>
      </c>
      <c r="B58" s="11">
        <v>0</v>
      </c>
      <c r="C58" s="4">
        <v>0</v>
      </c>
    </row>
    <row r="59" spans="1:4" ht="15.75" customHeight="1">
      <c r="A59" s="1" t="s">
        <v>58</v>
      </c>
      <c r="B59" s="11">
        <v>3</v>
      </c>
      <c r="C59" s="4">
        <v>15</v>
      </c>
    </row>
    <row r="60" spans="1:4" ht="15.75" customHeight="1">
      <c r="A60" s="1" t="s">
        <v>59</v>
      </c>
      <c r="B60" s="11">
        <v>2</v>
      </c>
      <c r="C60" s="4">
        <v>30</v>
      </c>
    </row>
    <row r="61" spans="1:4" ht="15.75" customHeight="1">
      <c r="A61" s="1" t="s">
        <v>60</v>
      </c>
      <c r="B61" s="11">
        <v>0</v>
      </c>
      <c r="C61" s="4">
        <v>0</v>
      </c>
    </row>
    <row r="62" spans="1:4" ht="15.75" customHeight="1">
      <c r="A62" s="1" t="s">
        <v>61</v>
      </c>
      <c r="B62" s="11">
        <v>0</v>
      </c>
      <c r="C62" s="4">
        <v>0</v>
      </c>
    </row>
    <row r="63" spans="1:4" ht="15.75" customHeight="1">
      <c r="A63" s="16" t="s">
        <v>62</v>
      </c>
      <c r="B63" s="12">
        <v>3</v>
      </c>
      <c r="C63" s="28">
        <v>30</v>
      </c>
      <c r="D63" s="44" t="s">
        <v>67</v>
      </c>
    </row>
    <row r="64" spans="1:4" ht="15.75" customHeight="1">
      <c r="A64" s="16" t="s">
        <v>63</v>
      </c>
      <c r="B64" s="12">
        <v>0</v>
      </c>
      <c r="C64" s="28">
        <v>0</v>
      </c>
      <c r="D64" s="44" t="s">
        <v>72</v>
      </c>
    </row>
    <row r="65" spans="1:4" ht="15.75" customHeight="1">
      <c r="A65" s="1" t="s">
        <v>64</v>
      </c>
      <c r="B65" s="11">
        <v>0</v>
      </c>
      <c r="C65" s="4">
        <v>0</v>
      </c>
    </row>
    <row r="66" spans="1:4" ht="15.75" customHeight="1">
      <c r="A66" s="1" t="s">
        <v>65</v>
      </c>
      <c r="B66" s="11">
        <v>0</v>
      </c>
      <c r="C66" s="4">
        <v>0</v>
      </c>
      <c r="D66" s="44" t="s">
        <v>73</v>
      </c>
    </row>
    <row r="67" spans="1:4" ht="15.75" customHeight="1">
      <c r="A67" s="16" t="s">
        <v>74</v>
      </c>
      <c r="B67" s="12">
        <v>3</v>
      </c>
      <c r="C67" s="28">
        <v>300</v>
      </c>
      <c r="D67" s="44" t="s">
        <v>75</v>
      </c>
    </row>
    <row r="68" spans="1:4" ht="15.75" customHeight="1">
      <c r="A68" s="1" t="s">
        <v>68</v>
      </c>
      <c r="B68" s="12">
        <v>1</v>
      </c>
      <c r="C68" s="28">
        <v>20</v>
      </c>
    </row>
    <row r="69" spans="1:4" ht="15.75" customHeight="1">
      <c r="A69" s="16" t="s">
        <v>76</v>
      </c>
      <c r="B69" s="12">
        <v>3</v>
      </c>
      <c r="C69" s="4">
        <v>90</v>
      </c>
    </row>
    <row r="70" spans="1:4" ht="15.75" customHeight="1">
      <c r="A70" s="16" t="s">
        <v>77</v>
      </c>
      <c r="B70" s="12">
        <v>3</v>
      </c>
      <c r="C70" s="28">
        <v>225</v>
      </c>
      <c r="D70" s="44" t="s">
        <v>78</v>
      </c>
    </row>
    <row r="71" spans="1:4" ht="15.75" customHeight="1">
      <c r="A71" s="16" t="s">
        <v>79</v>
      </c>
      <c r="B71" s="12">
        <v>3</v>
      </c>
      <c r="C71" s="28">
        <v>135</v>
      </c>
      <c r="D71" s="44" t="s">
        <v>80</v>
      </c>
    </row>
    <row r="72" spans="1:4" ht="15.75" customHeight="1">
      <c r="A72" s="1" t="s">
        <v>70</v>
      </c>
      <c r="B72" s="47"/>
      <c r="C72" s="47"/>
    </row>
    <row r="73" spans="1:4" ht="15.75" customHeight="1">
      <c r="A73" s="16" t="s">
        <v>71</v>
      </c>
      <c r="B73" s="20">
        <f>SUM(B55:B72)</f>
        <v>24</v>
      </c>
      <c r="C73" s="20">
        <f>(C55*B55)+(C56*B56)+(C57*B57)+(C58*B58)+(B59*C59)+(C60*B60)+(C61*B61)+(C62*B62)+(C63*B63)+(C64*B64)+(C65*B65)+(C66*B66)+(C67*B67)+(B68*C68)+(B69*C69)+(C70*B70)+(B71*C71)+(B72*C72)</f>
        <v>2520</v>
      </c>
    </row>
    <row r="74" spans="1:4" ht="15.75" customHeight="1">
      <c r="A74" s="44" t="s">
        <v>81</v>
      </c>
      <c r="B74" s="2"/>
      <c r="C74" s="48">
        <f>C73/60</f>
        <v>42</v>
      </c>
    </row>
    <row r="75" spans="1:4" ht="15.75" customHeight="1">
      <c r="B75" s="2"/>
    </row>
    <row r="76" spans="1:4" ht="15.75" customHeight="1">
      <c r="A76" s="7" t="s">
        <v>82</v>
      </c>
      <c r="B76" s="2"/>
    </row>
    <row r="77" spans="1:4" ht="15.75" customHeight="1">
      <c r="A77" s="7" t="s">
        <v>83</v>
      </c>
      <c r="B77" s="2"/>
    </row>
    <row r="78" spans="1:4" ht="15.75" customHeight="1">
      <c r="B78" s="2"/>
    </row>
    <row r="79" spans="1:4" ht="15.75" customHeight="1">
      <c r="A79" s="49" t="s">
        <v>84</v>
      </c>
      <c r="B79" s="2"/>
    </row>
    <row r="80" spans="1:4" ht="15.75" customHeight="1">
      <c r="A80" s="1" t="s">
        <v>85</v>
      </c>
      <c r="B80" s="12">
        <v>5</v>
      </c>
    </row>
    <row r="81" spans="1:7" ht="15.75" customHeight="1">
      <c r="A81" s="1" t="s">
        <v>86</v>
      </c>
      <c r="B81" s="20">
        <f>B80*B19</f>
        <v>3375</v>
      </c>
      <c r="C81" s="20" t="str">
        <f>C19</f>
        <v>pounds</v>
      </c>
    </row>
    <row r="82" spans="1:7" ht="15.75" customHeight="1">
      <c r="A82" s="1" t="s">
        <v>87</v>
      </c>
      <c r="B82" s="50">
        <f>B21*B80</f>
        <v>6750</v>
      </c>
      <c r="C82" s="51" t="s">
        <v>88</v>
      </c>
    </row>
    <row r="83" spans="1:7" ht="15.75" customHeight="1">
      <c r="A83" s="1" t="s">
        <v>89</v>
      </c>
      <c r="B83" s="52">
        <f>B44*B80</f>
        <v>550</v>
      </c>
      <c r="C83" s="54">
        <f>B83/(B83+B84)</f>
        <v>0.15951276102088166</v>
      </c>
      <c r="G83" s="1"/>
    </row>
    <row r="84" spans="1:7" ht="15.75" customHeight="1">
      <c r="A84" s="1" t="s">
        <v>90</v>
      </c>
      <c r="B84" s="55">
        <f>C74*B34*B80</f>
        <v>2898</v>
      </c>
      <c r="C84" s="57">
        <f>B84/(B84+B83)</f>
        <v>0.84048723897911837</v>
      </c>
      <c r="G84" s="1"/>
    </row>
    <row r="85" spans="1:7" ht="15.75" customHeight="1">
      <c r="A85" s="56" t="s">
        <v>91</v>
      </c>
      <c r="B85" s="58">
        <f>B82-(B83+B84)</f>
        <v>3302</v>
      </c>
      <c r="G85" s="1"/>
    </row>
    <row r="86" spans="1:7" ht="15.75" customHeight="1">
      <c r="A86" s="41" t="s">
        <v>92</v>
      </c>
      <c r="B86" s="59">
        <f>B85/B82</f>
        <v>0.48918518518518517</v>
      </c>
      <c r="C86" s="60" t="s">
        <v>93</v>
      </c>
      <c r="D86" s="61">
        <f>B22</f>
        <v>0.35</v>
      </c>
      <c r="G86" s="1"/>
    </row>
    <row r="87" spans="1:7" ht="15.75" customHeight="1">
      <c r="A87" s="62" t="s">
        <v>94</v>
      </c>
      <c r="B87" s="63">
        <f>(B82-B85)/B81</f>
        <v>1.0216296296296297</v>
      </c>
      <c r="G87" s="1"/>
    </row>
    <row r="88" spans="1:7" ht="15.75" customHeight="1">
      <c r="A88" s="1"/>
      <c r="B88" s="2"/>
      <c r="G88" s="1"/>
    </row>
    <row r="89" spans="1:7" ht="15.75" customHeight="1">
      <c r="A89" s="7" t="s">
        <v>95</v>
      </c>
      <c r="B89" s="2"/>
    </row>
    <row r="90" spans="1:7" ht="15.75" customHeight="1">
      <c r="A90" s="7" t="s">
        <v>96</v>
      </c>
      <c r="B90" s="2"/>
    </row>
    <row r="91" spans="1:7" ht="15.75" customHeight="1">
      <c r="A91" s="7" t="s">
        <v>97</v>
      </c>
      <c r="B91" s="2"/>
    </row>
    <row r="92" spans="1:7" ht="15.75" customHeight="1">
      <c r="A92" s="7" t="s">
        <v>98</v>
      </c>
      <c r="B92" s="2"/>
    </row>
    <row r="93" spans="1:7" ht="15.75" customHeight="1">
      <c r="A93" s="7" t="s">
        <v>99</v>
      </c>
      <c r="B93" s="64"/>
      <c r="C93" s="64"/>
      <c r="G93" s="1"/>
    </row>
    <row r="94" spans="1:7" ht="15.75" customHeight="1">
      <c r="A94" s="7" t="s">
        <v>100</v>
      </c>
      <c r="B94" s="64"/>
      <c r="C94" s="64"/>
      <c r="G94" s="1"/>
    </row>
    <row r="95" spans="1:7" ht="15.75" customHeight="1">
      <c r="A95" s="65"/>
      <c r="B95" s="64"/>
      <c r="C95" s="64"/>
      <c r="G95" s="1"/>
    </row>
    <row r="96" spans="1:7" ht="15.75" customHeight="1">
      <c r="A96" s="65" t="s">
        <v>101</v>
      </c>
      <c r="B96" s="110" t="s">
        <v>103</v>
      </c>
      <c r="C96" s="111"/>
      <c r="G96" s="1"/>
    </row>
    <row r="97" spans="1:7" ht="15.75" customHeight="1">
      <c r="A97" s="1" t="s">
        <v>104</v>
      </c>
      <c r="B97" s="69">
        <v>500</v>
      </c>
      <c r="C97" s="71" t="s">
        <v>106</v>
      </c>
      <c r="G97" s="1"/>
    </row>
    <row r="98" spans="1:7" ht="15.75" customHeight="1">
      <c r="A98" s="1" t="s">
        <v>104</v>
      </c>
      <c r="B98" s="66"/>
      <c r="C98" s="68"/>
      <c r="G98" s="1"/>
    </row>
    <row r="99" spans="1:7" ht="15.75" customHeight="1">
      <c r="A99" s="56" t="s">
        <v>91</v>
      </c>
      <c r="B99" s="70">
        <f>B82-(B83+B84+B97+B98)</f>
        <v>2802</v>
      </c>
      <c r="G99" s="1"/>
    </row>
    <row r="100" spans="1:7" ht="15.75" customHeight="1">
      <c r="A100" s="41" t="s">
        <v>92</v>
      </c>
      <c r="B100" s="59">
        <f>B99/B82</f>
        <v>0.4151111111111111</v>
      </c>
      <c r="G100" s="1"/>
    </row>
    <row r="101" spans="1:7" ht="15.75" customHeight="1">
      <c r="A101" s="72" t="s">
        <v>107</v>
      </c>
      <c r="B101" s="73">
        <f>(B82-B99)/B81</f>
        <v>1.1697777777777778</v>
      </c>
      <c r="G101" s="1"/>
    </row>
    <row r="102" spans="1:7" ht="15.75" customHeight="1">
      <c r="B102" s="2"/>
      <c r="G102" s="1"/>
    </row>
    <row r="103" spans="1:7" ht="15.75" customHeight="1">
      <c r="B103" s="2"/>
      <c r="G103" s="1"/>
    </row>
    <row r="104" spans="1:7" ht="15.75" customHeight="1">
      <c r="A104" s="74" t="s">
        <v>15</v>
      </c>
      <c r="B104" s="2"/>
      <c r="G104" s="1"/>
    </row>
    <row r="105" spans="1:7" ht="15.75" customHeight="1">
      <c r="B105" s="2"/>
    </row>
    <row r="106" spans="1:7" ht="15.75" customHeight="1"/>
    <row r="107" spans="1:7" ht="15.75" customHeight="1"/>
    <row r="108" spans="1:7" ht="15.75" customHeight="1"/>
    <row r="109" spans="1:7" ht="15.75" customHeight="1"/>
    <row r="110" spans="1:7" ht="15.75" customHeight="1"/>
    <row r="111" spans="1:7" ht="15.75" customHeight="1"/>
    <row r="112" spans="1: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3">
    <mergeCell ref="B96:C96"/>
    <mergeCell ref="B9:C9"/>
    <mergeCell ref="B10:C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47"/>
  <sheetViews>
    <sheetView workbookViewId="0">
      <selection activeCell="E12" sqref="E12"/>
    </sheetView>
  </sheetViews>
  <sheetFormatPr defaultColWidth="14.44140625" defaultRowHeight="15" customHeight="1"/>
  <cols>
    <col min="1" max="1" width="6.109375" customWidth="1"/>
    <col min="2" max="2" width="37.88671875" customWidth="1"/>
    <col min="5" max="5" width="42.88671875" customWidth="1"/>
  </cols>
  <sheetData>
    <row r="1" spans="1:26">
      <c r="A1" s="16" t="s">
        <v>108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>
      <c r="A2" s="3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>
      <c r="A3" s="112" t="s">
        <v>15</v>
      </c>
      <c r="B3" s="108"/>
      <c r="C3" s="108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>
      <c r="A5" s="76" t="s">
        <v>109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>
      <c r="A6" s="75"/>
      <c r="B6" s="77" t="s">
        <v>5</v>
      </c>
      <c r="C6" s="78"/>
      <c r="D6" s="75"/>
      <c r="E6" s="79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>
      <c r="A7" s="79"/>
      <c r="B7" s="77"/>
      <c r="C7" s="75"/>
      <c r="D7" s="75"/>
      <c r="E7" s="79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>
      <c r="A8" s="76" t="s">
        <v>111</v>
      </c>
      <c r="B8" s="77"/>
      <c r="C8" s="75"/>
      <c r="D8" s="75"/>
      <c r="E8" s="79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>
      <c r="A9" s="113" t="s">
        <v>112</v>
      </c>
      <c r="B9" s="108"/>
      <c r="C9" s="108"/>
      <c r="D9" s="75"/>
      <c r="E9" s="79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>
      <c r="A10" s="79"/>
      <c r="B10" s="77"/>
      <c r="C10" s="75"/>
      <c r="D10" s="75"/>
      <c r="E10" s="79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>
      <c r="A11" s="79" t="s">
        <v>113</v>
      </c>
      <c r="B11" s="77"/>
      <c r="C11" s="75"/>
      <c r="D11" s="75"/>
      <c r="E11" s="80" t="s">
        <v>114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>
      <c r="A12" s="75"/>
      <c r="B12" s="81" t="s">
        <v>115</v>
      </c>
      <c r="C12" s="82"/>
      <c r="D12" s="75"/>
      <c r="E12" s="79" t="s">
        <v>116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>
      <c r="A13" s="75"/>
      <c r="B13" s="83" t="s">
        <v>117</v>
      </c>
      <c r="C13" s="8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>
      <c r="A14" s="75"/>
      <c r="B14" s="85" t="s">
        <v>118</v>
      </c>
      <c r="C14" s="86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>
      <c r="A15" s="79"/>
      <c r="B15" s="77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>
      <c r="A16" s="76" t="s">
        <v>119</v>
      </c>
      <c r="B16" s="7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>
      <c r="A17" s="76" t="s">
        <v>120</v>
      </c>
      <c r="B17" s="7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>
      <c r="A18" s="113" t="s">
        <v>121</v>
      </c>
      <c r="B18" s="108"/>
      <c r="C18" s="108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>
      <c r="A19" s="79"/>
      <c r="B19" s="77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>
      <c r="A20" s="79" t="s">
        <v>122</v>
      </c>
      <c r="B20" s="87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>
      <c r="A21" s="75"/>
      <c r="B21" s="81" t="s">
        <v>123</v>
      </c>
      <c r="C21" s="88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>
      <c r="A22" s="75"/>
      <c r="B22" s="81" t="s">
        <v>124</v>
      </c>
      <c r="C22" s="18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>
      <c r="A23" s="75"/>
      <c r="B23" s="83" t="s">
        <v>125</v>
      </c>
      <c r="C23" s="89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>
      <c r="A24" s="75"/>
      <c r="B24" s="85" t="s">
        <v>126</v>
      </c>
      <c r="C24" s="86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>
      <c r="A25" s="79"/>
      <c r="B25" s="7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>
      <c r="A26" s="76" t="s">
        <v>127</v>
      </c>
      <c r="B26" s="76"/>
      <c r="C26" s="90"/>
      <c r="D26" s="90"/>
      <c r="E26" s="90"/>
      <c r="F26" s="76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>
      <c r="A27" s="113" t="s">
        <v>128</v>
      </c>
      <c r="B27" s="108"/>
      <c r="C27" s="108"/>
      <c r="D27" s="90"/>
      <c r="E27" s="90"/>
      <c r="F27" s="76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>
      <c r="A28" s="79"/>
      <c r="B28" s="79"/>
      <c r="C28" s="75"/>
      <c r="D28" s="75"/>
      <c r="E28" s="75"/>
      <c r="F28" s="79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>
      <c r="A29" s="79" t="s">
        <v>129</v>
      </c>
      <c r="B29" s="79"/>
      <c r="C29" s="75"/>
      <c r="D29" s="75"/>
      <c r="E29" s="75"/>
      <c r="F29" s="79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>
      <c r="A30" s="79"/>
      <c r="B30" s="91" t="s">
        <v>130</v>
      </c>
      <c r="C30" s="92"/>
      <c r="D30" s="75"/>
      <c r="E30" s="75"/>
      <c r="F30" s="79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>
      <c r="A31" s="79"/>
      <c r="B31" s="91" t="s">
        <v>131</v>
      </c>
      <c r="C31" s="92"/>
      <c r="D31" s="75"/>
      <c r="E31" s="75"/>
      <c r="F31" s="79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>
      <c r="A32" s="75"/>
      <c r="B32" s="91" t="s">
        <v>132</v>
      </c>
      <c r="C32" s="93" t="e">
        <f>C30/C31</f>
        <v>#DIV/0!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>
      <c r="A33" s="79"/>
      <c r="B33" s="77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>
      <c r="A34" s="113" t="s">
        <v>133</v>
      </c>
      <c r="B34" s="108"/>
      <c r="C34" s="108"/>
      <c r="D34" s="90"/>
      <c r="E34" s="90"/>
      <c r="F34" s="76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>
      <c r="A35" s="79"/>
      <c r="B35" s="7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>
      <c r="A36" s="79" t="s">
        <v>134</v>
      </c>
      <c r="B36" s="7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>
      <c r="A37" s="75"/>
      <c r="B37" s="85" t="s">
        <v>135</v>
      </c>
      <c r="C37" s="9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>
      <c r="A38" s="75"/>
      <c r="B38" s="85" t="s">
        <v>136</v>
      </c>
      <c r="C38" s="9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>
      <c r="A39" s="75"/>
      <c r="B39" s="85" t="s">
        <v>137</v>
      </c>
      <c r="C39" s="9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>
      <c r="A40" s="75"/>
      <c r="B40" s="85" t="s">
        <v>29</v>
      </c>
      <c r="C40" s="9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>
      <c r="A41" s="75"/>
      <c r="B41" s="85" t="s">
        <v>138</v>
      </c>
      <c r="C41" s="93" t="e">
        <f>(C39*(1+C40))/C37</f>
        <v>#DIV/0!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>
      <c r="A42" s="75"/>
      <c r="B42" s="85" t="s">
        <v>139</v>
      </c>
      <c r="C42" s="93" t="e">
        <f>(C39*(1+C40))/C38</f>
        <v>#DIV/0!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>
      <c r="A44" s="113" t="s">
        <v>140</v>
      </c>
      <c r="B44" s="108"/>
      <c r="C44" s="108"/>
      <c r="D44" s="90"/>
      <c r="E44" s="90"/>
      <c r="F44" s="76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>
      <c r="A46" s="79" t="s">
        <v>141</v>
      </c>
      <c r="B46" s="77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>
      <c r="A47" s="75"/>
      <c r="B47" s="85" t="s">
        <v>142</v>
      </c>
      <c r="C47" s="94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>
      <c r="A48" s="75"/>
      <c r="B48" s="85" t="s">
        <v>143</v>
      </c>
      <c r="C48" s="94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>
      <c r="A49" s="79"/>
      <c r="B49" s="85" t="s">
        <v>144</v>
      </c>
      <c r="C49" s="97">
        <f>C48*(C47*(C39*(1+C40)))</f>
        <v>0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>
      <c r="A50" s="79"/>
      <c r="B50" s="85" t="s">
        <v>145</v>
      </c>
      <c r="C50" s="97" t="e">
        <f>C49/C31</f>
        <v>#DIV/0!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>
      <c r="A51" s="79"/>
      <c r="B51" s="77"/>
      <c r="C51" s="98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>
      <c r="A52" s="76" t="s">
        <v>146</v>
      </c>
      <c r="B52" s="77"/>
      <c r="C52" s="98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>
      <c r="A53" s="79"/>
      <c r="B53" s="77"/>
      <c r="C53" s="98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>
      <c r="A54" s="79" t="s">
        <v>147</v>
      </c>
      <c r="B54" s="77"/>
      <c r="C54" s="98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>
      <c r="A55" s="75"/>
      <c r="B55" s="99" t="s">
        <v>148</v>
      </c>
      <c r="C55" s="97" t="e">
        <f>C14/C13/C12</f>
        <v>#DIV/0!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>
      <c r="A56" s="75"/>
      <c r="B56" s="91" t="s">
        <v>149</v>
      </c>
      <c r="C56" s="100" t="e">
        <f>(C21+C22+C23+C24)/C12</f>
        <v>#DIV/0!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>
      <c r="A57" s="75"/>
      <c r="B57" s="91" t="s">
        <v>150</v>
      </c>
      <c r="C57" s="97" t="e">
        <f>C32/C12</f>
        <v>#DIV/0!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>
      <c r="A58" s="75"/>
      <c r="B58" s="91" t="s">
        <v>151</v>
      </c>
      <c r="C58" s="101" t="e">
        <f>(C41+C42+C50)/C12</f>
        <v>#DIV/0!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>
      <c r="A59" s="75"/>
      <c r="B59" s="102" t="s">
        <v>152</v>
      </c>
      <c r="C59" s="103" t="e">
        <f>C57+C56+C55+C58</f>
        <v>#DIV/0!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  <row r="1001" spans="1:26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</row>
    <row r="1002" spans="1:26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</row>
    <row r="1003" spans="1:26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  <c r="V1003" s="75"/>
      <c r="W1003" s="75"/>
      <c r="X1003" s="75"/>
      <c r="Y1003" s="75"/>
      <c r="Z1003" s="75"/>
    </row>
    <row r="1004" spans="1:26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  <c r="Q1004" s="75"/>
      <c r="R1004" s="75"/>
      <c r="S1004" s="75"/>
      <c r="T1004" s="75"/>
      <c r="U1004" s="75"/>
      <c r="V1004" s="75"/>
      <c r="W1004" s="75"/>
      <c r="X1004" s="75"/>
      <c r="Y1004" s="75"/>
      <c r="Z1004" s="75"/>
    </row>
    <row r="1005" spans="1:26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  <c r="V1005" s="75"/>
      <c r="W1005" s="75"/>
      <c r="X1005" s="75"/>
      <c r="Y1005" s="75"/>
      <c r="Z1005" s="75"/>
    </row>
    <row r="1006" spans="1:26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  <c r="Q1006" s="75"/>
      <c r="R1006" s="75"/>
      <c r="S1006" s="75"/>
      <c r="T1006" s="75"/>
      <c r="U1006" s="75"/>
      <c r="V1006" s="75"/>
      <c r="W1006" s="75"/>
      <c r="X1006" s="75"/>
      <c r="Y1006" s="75"/>
      <c r="Z1006" s="75"/>
    </row>
    <row r="1007" spans="1:26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  <c r="V1007" s="75"/>
      <c r="W1007" s="75"/>
      <c r="X1007" s="75"/>
      <c r="Y1007" s="75"/>
      <c r="Z1007" s="75"/>
    </row>
    <row r="1008" spans="1:26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  <c r="V1008" s="75"/>
      <c r="W1008" s="75"/>
      <c r="X1008" s="75"/>
      <c r="Y1008" s="75"/>
      <c r="Z1008" s="75"/>
    </row>
    <row r="1009" spans="1:26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  <c r="V1009" s="75"/>
      <c r="W1009" s="75"/>
      <c r="X1009" s="75"/>
      <c r="Y1009" s="75"/>
      <c r="Z1009" s="75"/>
    </row>
    <row r="1010" spans="1:26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M1010" s="75"/>
      <c r="N1010" s="75"/>
      <c r="O1010" s="75"/>
      <c r="P1010" s="75"/>
      <c r="Q1010" s="75"/>
      <c r="R1010" s="75"/>
      <c r="S1010" s="75"/>
      <c r="T1010" s="75"/>
      <c r="U1010" s="75"/>
      <c r="V1010" s="75"/>
      <c r="W1010" s="75"/>
      <c r="X1010" s="75"/>
      <c r="Y1010" s="75"/>
      <c r="Z1010" s="75"/>
    </row>
    <row r="1011" spans="1:26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M1011" s="75"/>
      <c r="N1011" s="75"/>
      <c r="O1011" s="75"/>
      <c r="P1011" s="75"/>
      <c r="Q1011" s="75"/>
      <c r="R1011" s="75"/>
      <c r="S1011" s="75"/>
      <c r="T1011" s="75"/>
      <c r="U1011" s="75"/>
      <c r="V1011" s="75"/>
      <c r="W1011" s="75"/>
      <c r="X1011" s="75"/>
      <c r="Y1011" s="75"/>
      <c r="Z1011" s="75"/>
    </row>
    <row r="1012" spans="1:26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75"/>
      <c r="N1012" s="75"/>
      <c r="O1012" s="75"/>
      <c r="P1012" s="75"/>
      <c r="Q1012" s="75"/>
      <c r="R1012" s="75"/>
      <c r="S1012" s="75"/>
      <c r="T1012" s="75"/>
      <c r="U1012" s="75"/>
      <c r="V1012" s="75"/>
      <c r="W1012" s="75"/>
      <c r="X1012" s="75"/>
      <c r="Y1012" s="75"/>
      <c r="Z1012" s="75"/>
    </row>
    <row r="1013" spans="1:26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  <c r="P1013" s="75"/>
      <c r="Q1013" s="75"/>
      <c r="R1013" s="75"/>
      <c r="S1013" s="75"/>
      <c r="T1013" s="75"/>
      <c r="U1013" s="75"/>
      <c r="V1013" s="75"/>
      <c r="W1013" s="75"/>
      <c r="X1013" s="75"/>
      <c r="Y1013" s="75"/>
      <c r="Z1013" s="75"/>
    </row>
    <row r="1014" spans="1:26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75"/>
      <c r="N1014" s="75"/>
      <c r="O1014" s="75"/>
      <c r="P1014" s="75"/>
      <c r="Q1014" s="75"/>
      <c r="R1014" s="75"/>
      <c r="S1014" s="75"/>
      <c r="T1014" s="75"/>
      <c r="U1014" s="75"/>
      <c r="V1014" s="75"/>
      <c r="W1014" s="75"/>
      <c r="X1014" s="75"/>
      <c r="Y1014" s="75"/>
      <c r="Z1014" s="75"/>
    </row>
    <row r="1015" spans="1:26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  <c r="P1015" s="75"/>
      <c r="Q1015" s="75"/>
      <c r="R1015" s="75"/>
      <c r="S1015" s="75"/>
      <c r="T1015" s="75"/>
      <c r="U1015" s="75"/>
      <c r="V1015" s="75"/>
      <c r="W1015" s="75"/>
      <c r="X1015" s="75"/>
      <c r="Y1015" s="75"/>
      <c r="Z1015" s="75"/>
    </row>
    <row r="1016" spans="1:26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  <c r="P1016" s="75"/>
      <c r="Q1016" s="75"/>
      <c r="R1016" s="75"/>
      <c r="S1016" s="75"/>
      <c r="T1016" s="75"/>
      <c r="U1016" s="75"/>
      <c r="V1016" s="75"/>
      <c r="W1016" s="75"/>
      <c r="X1016" s="75"/>
      <c r="Y1016" s="75"/>
      <c r="Z1016" s="75"/>
    </row>
    <row r="1017" spans="1:26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  <c r="Q1017" s="75"/>
      <c r="R1017" s="75"/>
      <c r="S1017" s="75"/>
      <c r="T1017" s="75"/>
      <c r="U1017" s="75"/>
      <c r="V1017" s="75"/>
      <c r="W1017" s="75"/>
      <c r="X1017" s="75"/>
      <c r="Y1017" s="75"/>
      <c r="Z1017" s="75"/>
    </row>
    <row r="1018" spans="1:26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  <c r="P1018" s="75"/>
      <c r="Q1018" s="75"/>
      <c r="R1018" s="75"/>
      <c r="S1018" s="75"/>
      <c r="T1018" s="75"/>
      <c r="U1018" s="75"/>
      <c r="V1018" s="75"/>
      <c r="W1018" s="75"/>
      <c r="X1018" s="75"/>
      <c r="Y1018" s="75"/>
      <c r="Z1018" s="75"/>
    </row>
    <row r="1019" spans="1:26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  <c r="V1019" s="75"/>
      <c r="W1019" s="75"/>
      <c r="X1019" s="75"/>
      <c r="Y1019" s="75"/>
      <c r="Z1019" s="75"/>
    </row>
    <row r="1020" spans="1:26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  <c r="P1020" s="75"/>
      <c r="Q1020" s="75"/>
      <c r="R1020" s="75"/>
      <c r="S1020" s="75"/>
      <c r="T1020" s="75"/>
      <c r="U1020" s="75"/>
      <c r="V1020" s="75"/>
      <c r="W1020" s="75"/>
      <c r="X1020" s="75"/>
      <c r="Y1020" s="75"/>
      <c r="Z1020" s="75"/>
    </row>
    <row r="1021" spans="1:26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  <c r="P1021" s="75"/>
      <c r="Q1021" s="75"/>
      <c r="R1021" s="75"/>
      <c r="S1021" s="75"/>
      <c r="T1021" s="75"/>
      <c r="U1021" s="75"/>
      <c r="V1021" s="75"/>
      <c r="W1021" s="75"/>
      <c r="X1021" s="75"/>
      <c r="Y1021" s="75"/>
      <c r="Z1021" s="75"/>
    </row>
    <row r="1022" spans="1:26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  <c r="Q1022" s="75"/>
      <c r="R1022" s="75"/>
      <c r="S1022" s="75"/>
      <c r="T1022" s="75"/>
      <c r="U1022" s="75"/>
      <c r="V1022" s="75"/>
      <c r="W1022" s="75"/>
      <c r="X1022" s="75"/>
      <c r="Y1022" s="75"/>
      <c r="Z1022" s="75"/>
    </row>
    <row r="1023" spans="1:26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M1023" s="75"/>
      <c r="N1023" s="75"/>
      <c r="O1023" s="75"/>
      <c r="P1023" s="75"/>
      <c r="Q1023" s="75"/>
      <c r="R1023" s="75"/>
      <c r="S1023" s="75"/>
      <c r="T1023" s="75"/>
      <c r="U1023" s="75"/>
      <c r="V1023" s="75"/>
      <c r="W1023" s="75"/>
      <c r="X1023" s="75"/>
      <c r="Y1023" s="75"/>
      <c r="Z1023" s="75"/>
    </row>
    <row r="1024" spans="1:26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M1024" s="75"/>
      <c r="N1024" s="75"/>
      <c r="O1024" s="75"/>
      <c r="P1024" s="75"/>
      <c r="Q1024" s="75"/>
      <c r="R1024" s="75"/>
      <c r="S1024" s="75"/>
      <c r="T1024" s="75"/>
      <c r="U1024" s="75"/>
      <c r="V1024" s="75"/>
      <c r="W1024" s="75"/>
      <c r="X1024" s="75"/>
      <c r="Y1024" s="75"/>
      <c r="Z1024" s="75"/>
    </row>
    <row r="1025" spans="1:26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  <c r="P1025" s="75"/>
      <c r="Q1025" s="75"/>
      <c r="R1025" s="75"/>
      <c r="S1025" s="75"/>
      <c r="T1025" s="75"/>
      <c r="U1025" s="75"/>
      <c r="V1025" s="75"/>
      <c r="W1025" s="75"/>
      <c r="X1025" s="75"/>
      <c r="Y1025" s="75"/>
      <c r="Z1025" s="75"/>
    </row>
    <row r="1026" spans="1:26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M1026" s="75"/>
      <c r="N1026" s="75"/>
      <c r="O1026" s="75"/>
      <c r="P1026" s="75"/>
      <c r="Q1026" s="75"/>
      <c r="R1026" s="75"/>
      <c r="S1026" s="75"/>
      <c r="T1026" s="75"/>
      <c r="U1026" s="75"/>
      <c r="V1026" s="75"/>
      <c r="W1026" s="75"/>
      <c r="X1026" s="75"/>
      <c r="Y1026" s="75"/>
      <c r="Z1026" s="75"/>
    </row>
    <row r="1027" spans="1:26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  <c r="P1027" s="75"/>
      <c r="Q1027" s="75"/>
      <c r="R1027" s="75"/>
      <c r="S1027" s="75"/>
      <c r="T1027" s="75"/>
      <c r="U1027" s="75"/>
      <c r="V1027" s="75"/>
      <c r="W1027" s="75"/>
      <c r="X1027" s="75"/>
      <c r="Y1027" s="75"/>
      <c r="Z1027" s="75"/>
    </row>
    <row r="1028" spans="1:26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M1028" s="75"/>
      <c r="N1028" s="75"/>
      <c r="O1028" s="75"/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</row>
    <row r="1029" spans="1:26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M1029" s="75"/>
      <c r="N1029" s="75"/>
      <c r="O1029" s="75"/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</row>
    <row r="1030" spans="1:26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</row>
    <row r="1031" spans="1:26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</row>
    <row r="1032" spans="1:26">
      <c r="A1032" s="75"/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  <c r="Q1032" s="75"/>
      <c r="R1032" s="75"/>
      <c r="S1032" s="75"/>
      <c r="T1032" s="75"/>
      <c r="U1032" s="75"/>
      <c r="V1032" s="75"/>
      <c r="W1032" s="75"/>
      <c r="X1032" s="75"/>
      <c r="Y1032" s="75"/>
      <c r="Z1032" s="75"/>
    </row>
    <row r="1033" spans="1:26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  <c r="N1033" s="75"/>
      <c r="O1033" s="75"/>
      <c r="P1033" s="75"/>
      <c r="Q1033" s="75"/>
      <c r="R1033" s="75"/>
      <c r="S1033" s="75"/>
      <c r="T1033" s="75"/>
      <c r="U1033" s="75"/>
      <c r="V1033" s="75"/>
      <c r="W1033" s="75"/>
      <c r="X1033" s="75"/>
      <c r="Y1033" s="75"/>
      <c r="Z1033" s="75"/>
    </row>
    <row r="1034" spans="1:26">
      <c r="A1034" s="75"/>
      <c r="B1034" s="75"/>
      <c r="C1034" s="75"/>
      <c r="D1034" s="75"/>
      <c r="E1034" s="75"/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  <c r="P1034" s="75"/>
      <c r="Q1034" s="75"/>
      <c r="R1034" s="75"/>
      <c r="S1034" s="75"/>
      <c r="T1034" s="75"/>
      <c r="U1034" s="75"/>
      <c r="V1034" s="75"/>
      <c r="W1034" s="75"/>
      <c r="X1034" s="75"/>
      <c r="Y1034" s="75"/>
      <c r="Z1034" s="75"/>
    </row>
    <row r="1035" spans="1:26">
      <c r="A1035" s="75"/>
      <c r="B1035" s="75"/>
      <c r="C1035" s="75"/>
      <c r="D1035" s="75"/>
      <c r="E1035" s="75"/>
      <c r="F1035" s="75"/>
      <c r="G1035" s="75"/>
      <c r="H1035" s="75"/>
      <c r="I1035" s="75"/>
      <c r="J1035" s="75"/>
      <c r="K1035" s="75"/>
      <c r="L1035" s="75"/>
      <c r="M1035" s="75"/>
      <c r="N1035" s="75"/>
      <c r="O1035" s="75"/>
      <c r="P1035" s="75"/>
      <c r="Q1035" s="75"/>
      <c r="R1035" s="75"/>
      <c r="S1035" s="75"/>
      <c r="T1035" s="75"/>
      <c r="U1035" s="75"/>
      <c r="V1035" s="75"/>
      <c r="W1035" s="75"/>
      <c r="X1035" s="75"/>
      <c r="Y1035" s="75"/>
      <c r="Z1035" s="75"/>
    </row>
    <row r="1036" spans="1:26">
      <c r="A1036" s="75"/>
      <c r="B1036" s="75"/>
      <c r="C1036" s="75"/>
      <c r="D1036" s="75"/>
      <c r="E1036" s="75"/>
      <c r="F1036" s="75"/>
      <c r="G1036" s="75"/>
      <c r="H1036" s="75"/>
      <c r="I1036" s="75"/>
      <c r="J1036" s="75"/>
      <c r="K1036" s="75"/>
      <c r="L1036" s="75"/>
      <c r="M1036" s="75"/>
      <c r="N1036" s="75"/>
      <c r="O1036" s="75"/>
      <c r="P1036" s="75"/>
      <c r="Q1036" s="75"/>
      <c r="R1036" s="75"/>
      <c r="S1036" s="75"/>
      <c r="T1036" s="75"/>
      <c r="U1036" s="75"/>
      <c r="V1036" s="75"/>
      <c r="W1036" s="75"/>
      <c r="X1036" s="75"/>
      <c r="Y1036" s="75"/>
      <c r="Z1036" s="75"/>
    </row>
    <row r="1037" spans="1:26">
      <c r="A1037" s="75"/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  <c r="P1037" s="75"/>
      <c r="Q1037" s="75"/>
      <c r="R1037" s="75"/>
      <c r="S1037" s="75"/>
      <c r="T1037" s="75"/>
      <c r="U1037" s="75"/>
      <c r="V1037" s="75"/>
      <c r="W1037" s="75"/>
      <c r="X1037" s="75"/>
      <c r="Y1037" s="75"/>
      <c r="Z1037" s="75"/>
    </row>
    <row r="1038" spans="1:26">
      <c r="A1038" s="75"/>
      <c r="B1038" s="75"/>
      <c r="C1038" s="75"/>
      <c r="D1038" s="75"/>
      <c r="E1038" s="75"/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  <c r="P1038" s="75"/>
      <c r="Q1038" s="75"/>
      <c r="R1038" s="75"/>
      <c r="S1038" s="75"/>
      <c r="T1038" s="75"/>
      <c r="U1038" s="75"/>
      <c r="V1038" s="75"/>
      <c r="W1038" s="75"/>
      <c r="X1038" s="75"/>
      <c r="Y1038" s="75"/>
      <c r="Z1038" s="75"/>
    </row>
    <row r="1039" spans="1:26">
      <c r="A1039" s="75"/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  <c r="Q1039" s="75"/>
      <c r="R1039" s="75"/>
      <c r="S1039" s="75"/>
      <c r="T1039" s="75"/>
      <c r="U1039" s="75"/>
      <c r="V1039" s="75"/>
      <c r="W1039" s="75"/>
      <c r="X1039" s="75"/>
      <c r="Y1039" s="75"/>
      <c r="Z1039" s="75"/>
    </row>
    <row r="1040" spans="1:26">
      <c r="A1040" s="75"/>
      <c r="B1040" s="75"/>
      <c r="C1040" s="75"/>
      <c r="D1040" s="75"/>
      <c r="E1040" s="75"/>
      <c r="F1040" s="75"/>
      <c r="G1040" s="75"/>
      <c r="H1040" s="75"/>
      <c r="I1040" s="75"/>
      <c r="J1040" s="75"/>
      <c r="K1040" s="75"/>
      <c r="L1040" s="75"/>
      <c r="M1040" s="75"/>
      <c r="N1040" s="75"/>
      <c r="O1040" s="75"/>
      <c r="P1040" s="75"/>
      <c r="Q1040" s="75"/>
      <c r="R1040" s="75"/>
      <c r="S1040" s="75"/>
      <c r="T1040" s="75"/>
      <c r="U1040" s="75"/>
      <c r="V1040" s="75"/>
      <c r="W1040" s="75"/>
      <c r="X1040" s="75"/>
      <c r="Y1040" s="75"/>
      <c r="Z1040" s="75"/>
    </row>
    <row r="1041" spans="1:26">
      <c r="A1041" s="75"/>
      <c r="B1041" s="75"/>
      <c r="C1041" s="75"/>
      <c r="D1041" s="75"/>
      <c r="E1041" s="75"/>
      <c r="F1041" s="75"/>
      <c r="G1041" s="75"/>
      <c r="H1041" s="75"/>
      <c r="I1041" s="75"/>
      <c r="J1041" s="75"/>
      <c r="K1041" s="75"/>
      <c r="L1041" s="75"/>
      <c r="M1041" s="75"/>
      <c r="N1041" s="75"/>
      <c r="O1041" s="75"/>
      <c r="P1041" s="75"/>
      <c r="Q1041" s="75"/>
      <c r="R1041" s="75"/>
      <c r="S1041" s="75"/>
      <c r="T1041" s="75"/>
      <c r="U1041" s="75"/>
      <c r="V1041" s="75"/>
      <c r="W1041" s="75"/>
      <c r="X1041" s="75"/>
      <c r="Y1041" s="75"/>
      <c r="Z1041" s="75"/>
    </row>
    <row r="1042" spans="1:26">
      <c r="A1042" s="75"/>
      <c r="B1042" s="75"/>
      <c r="C1042" s="75"/>
      <c r="D1042" s="75"/>
      <c r="E1042" s="75"/>
      <c r="F1042" s="75"/>
      <c r="G1042" s="75"/>
      <c r="H1042" s="75"/>
      <c r="I1042" s="75"/>
      <c r="J1042" s="75"/>
      <c r="K1042" s="75"/>
      <c r="L1042" s="75"/>
      <c r="M1042" s="75"/>
      <c r="N1042" s="75"/>
      <c r="O1042" s="75"/>
      <c r="P1042" s="75"/>
      <c r="Q1042" s="75"/>
      <c r="R1042" s="75"/>
      <c r="S1042" s="75"/>
      <c r="T1042" s="75"/>
      <c r="U1042" s="75"/>
      <c r="V1042" s="75"/>
      <c r="W1042" s="75"/>
      <c r="X1042" s="75"/>
      <c r="Y1042" s="75"/>
      <c r="Z1042" s="75"/>
    </row>
    <row r="1043" spans="1:26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  <c r="L1043" s="75"/>
      <c r="M1043" s="75"/>
      <c r="N1043" s="75"/>
      <c r="O1043" s="75"/>
      <c r="P1043" s="75"/>
      <c r="Q1043" s="75"/>
      <c r="R1043" s="75"/>
      <c r="S1043" s="75"/>
      <c r="T1043" s="75"/>
      <c r="U1043" s="75"/>
      <c r="V1043" s="75"/>
      <c r="W1043" s="75"/>
      <c r="X1043" s="75"/>
      <c r="Y1043" s="75"/>
      <c r="Z1043" s="75"/>
    </row>
    <row r="1044" spans="1:26">
      <c r="A1044" s="75"/>
      <c r="B1044" s="75"/>
      <c r="C1044" s="75"/>
      <c r="D1044" s="75"/>
      <c r="E1044" s="75"/>
      <c r="F1044" s="75"/>
      <c r="G1044" s="75"/>
      <c r="H1044" s="75"/>
      <c r="I1044" s="75"/>
      <c r="J1044" s="75"/>
      <c r="K1044" s="75"/>
      <c r="L1044" s="75"/>
      <c r="M1044" s="75"/>
      <c r="N1044" s="75"/>
      <c r="O1044" s="75"/>
      <c r="P1044" s="75"/>
      <c r="Q1044" s="75"/>
      <c r="R1044" s="75"/>
      <c r="S1044" s="75"/>
      <c r="T1044" s="75"/>
      <c r="U1044" s="75"/>
      <c r="V1044" s="75"/>
      <c r="W1044" s="75"/>
      <c r="X1044" s="75"/>
      <c r="Y1044" s="75"/>
      <c r="Z1044" s="75"/>
    </row>
    <row r="1045" spans="1:26">
      <c r="A1045" s="75"/>
      <c r="B1045" s="75"/>
      <c r="C1045" s="75"/>
      <c r="D1045" s="75"/>
      <c r="E1045" s="75"/>
      <c r="F1045" s="75"/>
      <c r="G1045" s="75"/>
      <c r="H1045" s="75"/>
      <c r="I1045" s="75"/>
      <c r="J1045" s="75"/>
      <c r="K1045" s="75"/>
      <c r="L1045" s="75"/>
      <c r="M1045" s="75"/>
      <c r="N1045" s="75"/>
      <c r="O1045" s="75"/>
      <c r="P1045" s="75"/>
      <c r="Q1045" s="75"/>
      <c r="R1045" s="75"/>
      <c r="S1045" s="75"/>
      <c r="T1045" s="75"/>
      <c r="U1045" s="75"/>
      <c r="V1045" s="75"/>
      <c r="W1045" s="75"/>
      <c r="X1045" s="75"/>
      <c r="Y1045" s="75"/>
      <c r="Z1045" s="75"/>
    </row>
    <row r="1046" spans="1:26">
      <c r="A1046" s="75"/>
      <c r="B1046" s="75"/>
      <c r="C1046" s="75"/>
      <c r="D1046" s="75"/>
      <c r="E1046" s="75"/>
      <c r="F1046" s="75"/>
      <c r="G1046" s="75"/>
      <c r="H1046" s="75"/>
      <c r="I1046" s="75"/>
      <c r="J1046" s="75"/>
      <c r="K1046" s="75"/>
      <c r="L1046" s="75"/>
      <c r="M1046" s="75"/>
      <c r="N1046" s="75"/>
      <c r="O1046" s="75"/>
      <c r="P1046" s="75"/>
      <c r="Q1046" s="75"/>
      <c r="R1046" s="75"/>
      <c r="S1046" s="75"/>
      <c r="T1046" s="75"/>
      <c r="U1046" s="75"/>
      <c r="V1046" s="75"/>
      <c r="W1046" s="75"/>
      <c r="X1046" s="75"/>
      <c r="Y1046" s="75"/>
      <c r="Z1046" s="75"/>
    </row>
    <row r="1047" spans="1:26">
      <c r="A1047" s="75"/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75"/>
      <c r="N1047" s="75"/>
      <c r="O1047" s="75"/>
      <c r="P1047" s="75"/>
      <c r="Q1047" s="75"/>
      <c r="R1047" s="75"/>
      <c r="S1047" s="75"/>
      <c r="T1047" s="75"/>
      <c r="U1047" s="75"/>
      <c r="V1047" s="75"/>
      <c r="W1047" s="75"/>
      <c r="X1047" s="75"/>
      <c r="Y1047" s="75"/>
      <c r="Z1047" s="75"/>
    </row>
  </sheetData>
  <mergeCells count="6">
    <mergeCell ref="A44:C44"/>
    <mergeCell ref="A3:C3"/>
    <mergeCell ref="A9:C9"/>
    <mergeCell ref="A18:C18"/>
    <mergeCell ref="A27:C27"/>
    <mergeCell ref="A34:C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47"/>
  <sheetViews>
    <sheetView workbookViewId="0">
      <selection activeCell="F14" sqref="F14"/>
    </sheetView>
  </sheetViews>
  <sheetFormatPr defaultColWidth="14.44140625" defaultRowHeight="15" customHeight="1"/>
  <cols>
    <col min="1" max="1" width="6.109375" customWidth="1"/>
    <col min="2" max="2" width="37.88671875" customWidth="1"/>
    <col min="5" max="5" width="42.88671875" customWidth="1"/>
  </cols>
  <sheetData>
    <row r="1" spans="1:26">
      <c r="A1" s="16" t="s">
        <v>108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>
      <c r="A2" s="3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>
      <c r="A3" s="112" t="s">
        <v>15</v>
      </c>
      <c r="B3" s="108"/>
      <c r="C3" s="108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>
      <c r="A5" s="76" t="s">
        <v>109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>
      <c r="A6" s="75"/>
      <c r="B6" s="77" t="s">
        <v>5</v>
      </c>
      <c r="C6" s="78" t="s">
        <v>110</v>
      </c>
      <c r="D6" s="75"/>
      <c r="E6" s="79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>
      <c r="A7" s="79"/>
      <c r="B7" s="77"/>
      <c r="C7" s="75"/>
      <c r="D7" s="75"/>
      <c r="E7" s="79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>
      <c r="A8" s="76" t="s">
        <v>111</v>
      </c>
      <c r="B8" s="77"/>
      <c r="C8" s="75"/>
      <c r="D8" s="75"/>
      <c r="E8" s="79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>
      <c r="A9" s="113" t="s">
        <v>112</v>
      </c>
      <c r="B9" s="108"/>
      <c r="C9" s="108"/>
      <c r="D9" s="75"/>
      <c r="E9" s="79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>
      <c r="A10" s="79"/>
      <c r="B10" s="77"/>
      <c r="C10" s="75"/>
      <c r="D10" s="75"/>
      <c r="E10" s="79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>
      <c r="A11" s="79" t="s">
        <v>113</v>
      </c>
      <c r="B11" s="77"/>
      <c r="C11" s="75"/>
      <c r="D11" s="75"/>
      <c r="E11" s="80" t="s">
        <v>114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>
      <c r="A12" s="75"/>
      <c r="B12" s="81" t="s">
        <v>115</v>
      </c>
      <c r="C12" s="82">
        <v>47</v>
      </c>
      <c r="D12" s="75"/>
      <c r="E12" s="79" t="s">
        <v>116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>
      <c r="A13" s="75"/>
      <c r="B13" s="83" t="s">
        <v>117</v>
      </c>
      <c r="C13" s="84">
        <v>3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>
      <c r="A14" s="75"/>
      <c r="B14" s="85" t="s">
        <v>118</v>
      </c>
      <c r="C14" s="86">
        <v>1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>
      <c r="A15" s="79"/>
      <c r="B15" s="77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>
      <c r="A16" s="76" t="s">
        <v>119</v>
      </c>
      <c r="B16" s="7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>
      <c r="A17" s="76" t="s">
        <v>120</v>
      </c>
      <c r="B17" s="7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>
      <c r="A18" s="113" t="s">
        <v>121</v>
      </c>
      <c r="B18" s="108"/>
      <c r="C18" s="108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>
      <c r="A19" s="79"/>
      <c r="B19" s="77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>
      <c r="A20" s="79" t="s">
        <v>122</v>
      </c>
      <c r="B20" s="87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>
      <c r="A21" s="75"/>
      <c r="B21" s="81" t="s">
        <v>123</v>
      </c>
      <c r="C21" s="88">
        <v>0.5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>
      <c r="A22" s="75"/>
      <c r="B22" s="81" t="s">
        <v>124</v>
      </c>
      <c r="C22" s="18">
        <v>0.02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>
      <c r="A23" s="75"/>
      <c r="B23" s="83" t="s">
        <v>125</v>
      </c>
      <c r="C23" s="89">
        <v>0.14000000000000001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>
      <c r="A24" s="75"/>
      <c r="B24" s="85" t="s">
        <v>126</v>
      </c>
      <c r="C24" s="86">
        <v>0.06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>
      <c r="A25" s="79"/>
      <c r="B25" s="7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>
      <c r="A26" s="76" t="s">
        <v>127</v>
      </c>
      <c r="B26" s="76"/>
      <c r="C26" s="90"/>
      <c r="D26" s="90"/>
      <c r="E26" s="90"/>
      <c r="F26" s="76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>
      <c r="A27" s="113" t="s">
        <v>128</v>
      </c>
      <c r="B27" s="108"/>
      <c r="C27" s="108"/>
      <c r="D27" s="90"/>
      <c r="E27" s="90"/>
      <c r="F27" s="76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>
      <c r="A28" s="79"/>
      <c r="B28" s="79"/>
      <c r="C28" s="75"/>
      <c r="D28" s="75"/>
      <c r="E28" s="75"/>
      <c r="F28" s="79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>
      <c r="A29" s="79" t="s">
        <v>129</v>
      </c>
      <c r="B29" s="79"/>
      <c r="C29" s="75"/>
      <c r="D29" s="75"/>
      <c r="E29" s="75"/>
      <c r="F29" s="79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>
      <c r="A30" s="79"/>
      <c r="B30" s="91" t="s">
        <v>130</v>
      </c>
      <c r="C30" s="92">
        <v>7500</v>
      </c>
      <c r="D30" s="75"/>
      <c r="E30" s="75"/>
      <c r="F30" s="79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>
      <c r="A31" s="79"/>
      <c r="B31" s="91" t="s">
        <v>131</v>
      </c>
      <c r="C31" s="92">
        <v>9500</v>
      </c>
      <c r="D31" s="75"/>
      <c r="E31" s="75"/>
      <c r="F31" s="79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>
      <c r="A32" s="75"/>
      <c r="B32" s="91" t="s">
        <v>132</v>
      </c>
      <c r="C32" s="93">
        <f>C30/C31</f>
        <v>0.78947368421052633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>
      <c r="A33" s="79"/>
      <c r="B33" s="77"/>
      <c r="C33" s="77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>
      <c r="A34" s="113" t="s">
        <v>133</v>
      </c>
      <c r="B34" s="108"/>
      <c r="C34" s="108"/>
      <c r="D34" s="90"/>
      <c r="E34" s="90"/>
      <c r="F34" s="76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>
      <c r="A35" s="79"/>
      <c r="B35" s="7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>
      <c r="A36" s="79" t="s">
        <v>134</v>
      </c>
      <c r="B36" s="7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>
      <c r="A37" s="75"/>
      <c r="B37" s="85" t="s">
        <v>135</v>
      </c>
      <c r="C37" s="94">
        <v>40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>
      <c r="A38" s="75"/>
      <c r="B38" s="85" t="s">
        <v>136</v>
      </c>
      <c r="C38" s="94">
        <v>15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>
      <c r="A39" s="75"/>
      <c r="B39" s="85" t="s">
        <v>137</v>
      </c>
      <c r="C39" s="95">
        <v>14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>
      <c r="A40" s="75"/>
      <c r="B40" s="85" t="s">
        <v>29</v>
      </c>
      <c r="C40" s="96">
        <v>0.15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>
      <c r="A41" s="75"/>
      <c r="B41" s="85" t="s">
        <v>138</v>
      </c>
      <c r="C41" s="93">
        <f>(C39*(1+C40))/C37</f>
        <v>0.40249999999999997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>
      <c r="A42" s="75"/>
      <c r="B42" s="85" t="s">
        <v>139</v>
      </c>
      <c r="C42" s="93">
        <f>(C39*(1+C40))/C38</f>
        <v>1.0733333333333333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>
      <c r="A44" s="113" t="s">
        <v>140</v>
      </c>
      <c r="B44" s="108"/>
      <c r="C44" s="108"/>
      <c r="D44" s="90"/>
      <c r="E44" s="90"/>
      <c r="F44" s="76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>
      <c r="A46" s="79" t="s">
        <v>141</v>
      </c>
      <c r="B46" s="77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>
      <c r="A47" s="75"/>
      <c r="B47" s="85" t="s">
        <v>142</v>
      </c>
      <c r="C47" s="94">
        <v>20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>
      <c r="A48" s="75"/>
      <c r="B48" s="85" t="s">
        <v>143</v>
      </c>
      <c r="C48" s="94">
        <v>18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>
      <c r="A49" s="79"/>
      <c r="B49" s="85" t="s">
        <v>144</v>
      </c>
      <c r="C49" s="97">
        <f>C48*(C47*(C39*(1+C40)))</f>
        <v>5795.9999999999991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>
      <c r="A50" s="79"/>
      <c r="B50" s="85" t="s">
        <v>145</v>
      </c>
      <c r="C50" s="97">
        <f>C49/C31</f>
        <v>0.6101052631578946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>
      <c r="A51" s="79"/>
      <c r="B51" s="77"/>
      <c r="C51" s="98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>
      <c r="A52" s="76" t="s">
        <v>146</v>
      </c>
      <c r="B52" s="77"/>
      <c r="C52" s="98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>
      <c r="A53" s="79"/>
      <c r="B53" s="77"/>
      <c r="C53" s="98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>
      <c r="A54" s="79" t="s">
        <v>147</v>
      </c>
      <c r="B54" s="77"/>
      <c r="C54" s="98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>
      <c r="A55" s="75"/>
      <c r="B55" s="99" t="s">
        <v>148</v>
      </c>
      <c r="C55" s="97">
        <f>C14/C13/C12</f>
        <v>7.0921985815602835E-3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>
      <c r="A56" s="75"/>
      <c r="B56" s="91" t="s">
        <v>149</v>
      </c>
      <c r="C56" s="100">
        <f>(C21+C22+C23+C24)/C12</f>
        <v>1.5319148936170212E-2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>
      <c r="A57" s="75"/>
      <c r="B57" s="91" t="s">
        <v>150</v>
      </c>
      <c r="C57" s="97">
        <f>C32/C12</f>
        <v>1.6797312430011199E-2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>
      <c r="A58" s="75"/>
      <c r="B58" s="91" t="s">
        <v>151</v>
      </c>
      <c r="C58" s="97">
        <f>(C41+C42+C50)/C12</f>
        <v>4.4381672265770798E-2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>
      <c r="A59" s="75"/>
      <c r="B59" s="102" t="s">
        <v>152</v>
      </c>
      <c r="C59" s="104">
        <f>C57+C56+C55+C58</f>
        <v>8.3590332213512503E-2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  <row r="1001" spans="1:26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</row>
    <row r="1002" spans="1:26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</row>
    <row r="1003" spans="1:26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  <c r="Q1003" s="75"/>
      <c r="R1003" s="75"/>
      <c r="S1003" s="75"/>
      <c r="T1003" s="75"/>
      <c r="U1003" s="75"/>
      <c r="V1003" s="75"/>
      <c r="W1003" s="75"/>
      <c r="X1003" s="75"/>
      <c r="Y1003" s="75"/>
      <c r="Z1003" s="75"/>
    </row>
    <row r="1004" spans="1:26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  <c r="Q1004" s="75"/>
      <c r="R1004" s="75"/>
      <c r="S1004" s="75"/>
      <c r="T1004" s="75"/>
      <c r="U1004" s="75"/>
      <c r="V1004" s="75"/>
      <c r="W1004" s="75"/>
      <c r="X1004" s="75"/>
      <c r="Y1004" s="75"/>
      <c r="Z1004" s="75"/>
    </row>
    <row r="1005" spans="1:26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  <c r="Q1005" s="75"/>
      <c r="R1005" s="75"/>
      <c r="S1005" s="75"/>
      <c r="T1005" s="75"/>
      <c r="U1005" s="75"/>
      <c r="V1005" s="75"/>
      <c r="W1005" s="75"/>
      <c r="X1005" s="75"/>
      <c r="Y1005" s="75"/>
      <c r="Z1005" s="75"/>
    </row>
    <row r="1006" spans="1:26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  <c r="Q1006" s="75"/>
      <c r="R1006" s="75"/>
      <c r="S1006" s="75"/>
      <c r="T1006" s="75"/>
      <c r="U1006" s="75"/>
      <c r="V1006" s="75"/>
      <c r="W1006" s="75"/>
      <c r="X1006" s="75"/>
      <c r="Y1006" s="75"/>
      <c r="Z1006" s="75"/>
    </row>
    <row r="1007" spans="1:26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  <c r="Q1007" s="75"/>
      <c r="R1007" s="75"/>
      <c r="S1007" s="75"/>
      <c r="T1007" s="75"/>
      <c r="U1007" s="75"/>
      <c r="V1007" s="75"/>
      <c r="W1007" s="75"/>
      <c r="X1007" s="75"/>
      <c r="Y1007" s="75"/>
      <c r="Z1007" s="75"/>
    </row>
    <row r="1008" spans="1:26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  <c r="Q1008" s="75"/>
      <c r="R1008" s="75"/>
      <c r="S1008" s="75"/>
      <c r="T1008" s="75"/>
      <c r="U1008" s="75"/>
      <c r="V1008" s="75"/>
      <c r="W1008" s="75"/>
      <c r="X1008" s="75"/>
      <c r="Y1008" s="75"/>
      <c r="Z1008" s="75"/>
    </row>
    <row r="1009" spans="1:26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  <c r="V1009" s="75"/>
      <c r="W1009" s="75"/>
      <c r="X1009" s="75"/>
      <c r="Y1009" s="75"/>
      <c r="Z1009" s="75"/>
    </row>
    <row r="1010" spans="1:26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M1010" s="75"/>
      <c r="N1010" s="75"/>
      <c r="O1010" s="75"/>
      <c r="P1010" s="75"/>
      <c r="Q1010" s="75"/>
      <c r="R1010" s="75"/>
      <c r="S1010" s="75"/>
      <c r="T1010" s="75"/>
      <c r="U1010" s="75"/>
      <c r="V1010" s="75"/>
      <c r="W1010" s="75"/>
      <c r="X1010" s="75"/>
      <c r="Y1010" s="75"/>
      <c r="Z1010" s="75"/>
    </row>
    <row r="1011" spans="1:26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M1011" s="75"/>
      <c r="N1011" s="75"/>
      <c r="O1011" s="75"/>
      <c r="P1011" s="75"/>
      <c r="Q1011" s="75"/>
      <c r="R1011" s="75"/>
      <c r="S1011" s="75"/>
      <c r="T1011" s="75"/>
      <c r="U1011" s="75"/>
      <c r="V1011" s="75"/>
      <c r="W1011" s="75"/>
      <c r="X1011" s="75"/>
      <c r="Y1011" s="75"/>
      <c r="Z1011" s="75"/>
    </row>
    <row r="1012" spans="1:26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75"/>
      <c r="N1012" s="75"/>
      <c r="O1012" s="75"/>
      <c r="P1012" s="75"/>
      <c r="Q1012" s="75"/>
      <c r="R1012" s="75"/>
      <c r="S1012" s="75"/>
      <c r="T1012" s="75"/>
      <c r="U1012" s="75"/>
      <c r="V1012" s="75"/>
      <c r="W1012" s="75"/>
      <c r="X1012" s="75"/>
      <c r="Y1012" s="75"/>
      <c r="Z1012" s="75"/>
    </row>
    <row r="1013" spans="1:26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  <c r="P1013" s="75"/>
      <c r="Q1013" s="75"/>
      <c r="R1013" s="75"/>
      <c r="S1013" s="75"/>
      <c r="T1013" s="75"/>
      <c r="U1013" s="75"/>
      <c r="V1013" s="75"/>
      <c r="W1013" s="75"/>
      <c r="X1013" s="75"/>
      <c r="Y1013" s="75"/>
      <c r="Z1013" s="75"/>
    </row>
    <row r="1014" spans="1:26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75"/>
      <c r="N1014" s="75"/>
      <c r="O1014" s="75"/>
      <c r="P1014" s="75"/>
      <c r="Q1014" s="75"/>
      <c r="R1014" s="75"/>
      <c r="S1014" s="75"/>
      <c r="T1014" s="75"/>
      <c r="U1014" s="75"/>
      <c r="V1014" s="75"/>
      <c r="W1014" s="75"/>
      <c r="X1014" s="75"/>
      <c r="Y1014" s="75"/>
      <c r="Z1014" s="75"/>
    </row>
    <row r="1015" spans="1:26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  <c r="P1015" s="75"/>
      <c r="Q1015" s="75"/>
      <c r="R1015" s="75"/>
      <c r="S1015" s="75"/>
      <c r="T1015" s="75"/>
      <c r="U1015" s="75"/>
      <c r="V1015" s="75"/>
      <c r="W1015" s="75"/>
      <c r="X1015" s="75"/>
      <c r="Y1015" s="75"/>
      <c r="Z1015" s="75"/>
    </row>
    <row r="1016" spans="1:26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  <c r="P1016" s="75"/>
      <c r="Q1016" s="75"/>
      <c r="R1016" s="75"/>
      <c r="S1016" s="75"/>
      <c r="T1016" s="75"/>
      <c r="U1016" s="75"/>
      <c r="V1016" s="75"/>
      <c r="W1016" s="75"/>
      <c r="X1016" s="75"/>
      <c r="Y1016" s="75"/>
      <c r="Z1016" s="75"/>
    </row>
    <row r="1017" spans="1:26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  <c r="Q1017" s="75"/>
      <c r="R1017" s="75"/>
      <c r="S1017" s="75"/>
      <c r="T1017" s="75"/>
      <c r="U1017" s="75"/>
      <c r="V1017" s="75"/>
      <c r="W1017" s="75"/>
      <c r="X1017" s="75"/>
      <c r="Y1017" s="75"/>
      <c r="Z1017" s="75"/>
    </row>
    <row r="1018" spans="1:26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  <c r="P1018" s="75"/>
      <c r="Q1018" s="75"/>
      <c r="R1018" s="75"/>
      <c r="S1018" s="75"/>
      <c r="T1018" s="75"/>
      <c r="U1018" s="75"/>
      <c r="V1018" s="75"/>
      <c r="W1018" s="75"/>
      <c r="X1018" s="75"/>
      <c r="Y1018" s="75"/>
      <c r="Z1018" s="75"/>
    </row>
    <row r="1019" spans="1:26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  <c r="V1019" s="75"/>
      <c r="W1019" s="75"/>
      <c r="X1019" s="75"/>
      <c r="Y1019" s="75"/>
      <c r="Z1019" s="75"/>
    </row>
    <row r="1020" spans="1:26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  <c r="P1020" s="75"/>
      <c r="Q1020" s="75"/>
      <c r="R1020" s="75"/>
      <c r="S1020" s="75"/>
      <c r="T1020" s="75"/>
      <c r="U1020" s="75"/>
      <c r="V1020" s="75"/>
      <c r="W1020" s="75"/>
      <c r="X1020" s="75"/>
      <c r="Y1020" s="75"/>
      <c r="Z1020" s="75"/>
    </row>
    <row r="1021" spans="1:26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  <c r="P1021" s="75"/>
      <c r="Q1021" s="75"/>
      <c r="R1021" s="75"/>
      <c r="S1021" s="75"/>
      <c r="T1021" s="75"/>
      <c r="U1021" s="75"/>
      <c r="V1021" s="75"/>
      <c r="W1021" s="75"/>
      <c r="X1021" s="75"/>
      <c r="Y1021" s="75"/>
      <c r="Z1021" s="75"/>
    </row>
    <row r="1022" spans="1:26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  <c r="Q1022" s="75"/>
      <c r="R1022" s="75"/>
      <c r="S1022" s="75"/>
      <c r="T1022" s="75"/>
      <c r="U1022" s="75"/>
      <c r="V1022" s="75"/>
      <c r="W1022" s="75"/>
      <c r="X1022" s="75"/>
      <c r="Y1022" s="75"/>
      <c r="Z1022" s="75"/>
    </row>
    <row r="1023" spans="1:26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M1023" s="75"/>
      <c r="N1023" s="75"/>
      <c r="O1023" s="75"/>
      <c r="P1023" s="75"/>
      <c r="Q1023" s="75"/>
      <c r="R1023" s="75"/>
      <c r="S1023" s="75"/>
      <c r="T1023" s="75"/>
      <c r="U1023" s="75"/>
      <c r="V1023" s="75"/>
      <c r="W1023" s="75"/>
      <c r="X1023" s="75"/>
      <c r="Y1023" s="75"/>
      <c r="Z1023" s="75"/>
    </row>
    <row r="1024" spans="1:26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M1024" s="75"/>
      <c r="N1024" s="75"/>
      <c r="O1024" s="75"/>
      <c r="P1024" s="75"/>
      <c r="Q1024" s="75"/>
      <c r="R1024" s="75"/>
      <c r="S1024" s="75"/>
      <c r="T1024" s="75"/>
      <c r="U1024" s="75"/>
      <c r="V1024" s="75"/>
      <c r="W1024" s="75"/>
      <c r="X1024" s="75"/>
      <c r="Y1024" s="75"/>
      <c r="Z1024" s="75"/>
    </row>
    <row r="1025" spans="1:26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  <c r="P1025" s="75"/>
      <c r="Q1025" s="75"/>
      <c r="R1025" s="75"/>
      <c r="S1025" s="75"/>
      <c r="T1025" s="75"/>
      <c r="U1025" s="75"/>
      <c r="V1025" s="75"/>
      <c r="W1025" s="75"/>
      <c r="X1025" s="75"/>
      <c r="Y1025" s="75"/>
      <c r="Z1025" s="75"/>
    </row>
    <row r="1026" spans="1:26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M1026" s="75"/>
      <c r="N1026" s="75"/>
      <c r="O1026" s="75"/>
      <c r="P1026" s="75"/>
      <c r="Q1026" s="75"/>
      <c r="R1026" s="75"/>
      <c r="S1026" s="75"/>
      <c r="T1026" s="75"/>
      <c r="U1026" s="75"/>
      <c r="V1026" s="75"/>
      <c r="W1026" s="75"/>
      <c r="X1026" s="75"/>
      <c r="Y1026" s="75"/>
      <c r="Z1026" s="75"/>
    </row>
    <row r="1027" spans="1:26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  <c r="P1027" s="75"/>
      <c r="Q1027" s="75"/>
      <c r="R1027" s="75"/>
      <c r="S1027" s="75"/>
      <c r="T1027" s="75"/>
      <c r="U1027" s="75"/>
      <c r="V1027" s="75"/>
      <c r="W1027" s="75"/>
      <c r="X1027" s="75"/>
      <c r="Y1027" s="75"/>
      <c r="Z1027" s="75"/>
    </row>
    <row r="1028" spans="1:26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M1028" s="75"/>
      <c r="N1028" s="75"/>
      <c r="O1028" s="75"/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</row>
    <row r="1029" spans="1:26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M1029" s="75"/>
      <c r="N1029" s="75"/>
      <c r="O1029" s="75"/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</row>
    <row r="1030" spans="1:26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</row>
    <row r="1031" spans="1:26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</row>
    <row r="1032" spans="1:26">
      <c r="A1032" s="75"/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  <c r="Q1032" s="75"/>
      <c r="R1032" s="75"/>
      <c r="S1032" s="75"/>
      <c r="T1032" s="75"/>
      <c r="U1032" s="75"/>
      <c r="V1032" s="75"/>
      <c r="W1032" s="75"/>
      <c r="X1032" s="75"/>
      <c r="Y1032" s="75"/>
      <c r="Z1032" s="75"/>
    </row>
    <row r="1033" spans="1:26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75"/>
      <c r="N1033" s="75"/>
      <c r="O1033" s="75"/>
      <c r="P1033" s="75"/>
      <c r="Q1033" s="75"/>
      <c r="R1033" s="75"/>
      <c r="S1033" s="75"/>
      <c r="T1033" s="75"/>
      <c r="U1033" s="75"/>
      <c r="V1033" s="75"/>
      <c r="W1033" s="75"/>
      <c r="X1033" s="75"/>
      <c r="Y1033" s="75"/>
      <c r="Z1033" s="75"/>
    </row>
    <row r="1034" spans="1:26">
      <c r="A1034" s="75"/>
      <c r="B1034" s="75"/>
      <c r="C1034" s="75"/>
      <c r="D1034" s="75"/>
      <c r="E1034" s="75"/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  <c r="P1034" s="75"/>
      <c r="Q1034" s="75"/>
      <c r="R1034" s="75"/>
      <c r="S1034" s="75"/>
      <c r="T1034" s="75"/>
      <c r="U1034" s="75"/>
      <c r="V1034" s="75"/>
      <c r="W1034" s="75"/>
      <c r="X1034" s="75"/>
      <c r="Y1034" s="75"/>
      <c r="Z1034" s="75"/>
    </row>
    <row r="1035" spans="1:26">
      <c r="A1035" s="75"/>
      <c r="B1035" s="75"/>
      <c r="C1035" s="75"/>
      <c r="D1035" s="75"/>
      <c r="E1035" s="75"/>
      <c r="F1035" s="75"/>
      <c r="G1035" s="75"/>
      <c r="H1035" s="75"/>
      <c r="I1035" s="75"/>
      <c r="J1035" s="75"/>
      <c r="K1035" s="75"/>
      <c r="L1035" s="75"/>
      <c r="M1035" s="75"/>
      <c r="N1035" s="75"/>
      <c r="O1035" s="75"/>
      <c r="P1035" s="75"/>
      <c r="Q1035" s="75"/>
      <c r="R1035" s="75"/>
      <c r="S1035" s="75"/>
      <c r="T1035" s="75"/>
      <c r="U1035" s="75"/>
      <c r="V1035" s="75"/>
      <c r="W1035" s="75"/>
      <c r="X1035" s="75"/>
      <c r="Y1035" s="75"/>
      <c r="Z1035" s="75"/>
    </row>
    <row r="1036" spans="1:26">
      <c r="A1036" s="75"/>
      <c r="B1036" s="75"/>
      <c r="C1036" s="75"/>
      <c r="D1036" s="75"/>
      <c r="E1036" s="75"/>
      <c r="F1036" s="75"/>
      <c r="G1036" s="75"/>
      <c r="H1036" s="75"/>
      <c r="I1036" s="75"/>
      <c r="J1036" s="75"/>
      <c r="K1036" s="75"/>
      <c r="L1036" s="75"/>
      <c r="M1036" s="75"/>
      <c r="N1036" s="75"/>
      <c r="O1036" s="75"/>
      <c r="P1036" s="75"/>
      <c r="Q1036" s="75"/>
      <c r="R1036" s="75"/>
      <c r="S1036" s="75"/>
      <c r="T1036" s="75"/>
      <c r="U1036" s="75"/>
      <c r="V1036" s="75"/>
      <c r="W1036" s="75"/>
      <c r="X1036" s="75"/>
      <c r="Y1036" s="75"/>
      <c r="Z1036" s="75"/>
    </row>
    <row r="1037" spans="1:26">
      <c r="A1037" s="75"/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  <c r="P1037" s="75"/>
      <c r="Q1037" s="75"/>
      <c r="R1037" s="75"/>
      <c r="S1037" s="75"/>
      <c r="T1037" s="75"/>
      <c r="U1037" s="75"/>
      <c r="V1037" s="75"/>
      <c r="W1037" s="75"/>
      <c r="X1037" s="75"/>
      <c r="Y1037" s="75"/>
      <c r="Z1037" s="75"/>
    </row>
    <row r="1038" spans="1:26">
      <c r="A1038" s="75"/>
      <c r="B1038" s="75"/>
      <c r="C1038" s="75"/>
      <c r="D1038" s="75"/>
      <c r="E1038" s="75"/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  <c r="P1038" s="75"/>
      <c r="Q1038" s="75"/>
      <c r="R1038" s="75"/>
      <c r="S1038" s="75"/>
      <c r="T1038" s="75"/>
      <c r="U1038" s="75"/>
      <c r="V1038" s="75"/>
      <c r="W1038" s="75"/>
      <c r="X1038" s="75"/>
      <c r="Y1038" s="75"/>
      <c r="Z1038" s="75"/>
    </row>
    <row r="1039" spans="1:26">
      <c r="A1039" s="75"/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  <c r="Q1039" s="75"/>
      <c r="R1039" s="75"/>
      <c r="S1039" s="75"/>
      <c r="T1039" s="75"/>
      <c r="U1039" s="75"/>
      <c r="V1039" s="75"/>
      <c r="W1039" s="75"/>
      <c r="X1039" s="75"/>
      <c r="Y1039" s="75"/>
      <c r="Z1039" s="75"/>
    </row>
    <row r="1040" spans="1:26">
      <c r="A1040" s="75"/>
      <c r="B1040" s="75"/>
      <c r="C1040" s="75"/>
      <c r="D1040" s="75"/>
      <c r="E1040" s="75"/>
      <c r="F1040" s="75"/>
      <c r="G1040" s="75"/>
      <c r="H1040" s="75"/>
      <c r="I1040" s="75"/>
      <c r="J1040" s="75"/>
      <c r="K1040" s="75"/>
      <c r="L1040" s="75"/>
      <c r="M1040" s="75"/>
      <c r="N1040" s="75"/>
      <c r="O1040" s="75"/>
      <c r="P1040" s="75"/>
      <c r="Q1040" s="75"/>
      <c r="R1040" s="75"/>
      <c r="S1040" s="75"/>
      <c r="T1040" s="75"/>
      <c r="U1040" s="75"/>
      <c r="V1040" s="75"/>
      <c r="W1040" s="75"/>
      <c r="X1040" s="75"/>
      <c r="Y1040" s="75"/>
      <c r="Z1040" s="75"/>
    </row>
    <row r="1041" spans="1:26">
      <c r="A1041" s="75"/>
      <c r="B1041" s="75"/>
      <c r="C1041" s="75"/>
      <c r="D1041" s="75"/>
      <c r="E1041" s="75"/>
      <c r="F1041" s="75"/>
      <c r="G1041" s="75"/>
      <c r="H1041" s="75"/>
      <c r="I1041" s="75"/>
      <c r="J1041" s="75"/>
      <c r="K1041" s="75"/>
      <c r="L1041" s="75"/>
      <c r="M1041" s="75"/>
      <c r="N1041" s="75"/>
      <c r="O1041" s="75"/>
      <c r="P1041" s="75"/>
      <c r="Q1041" s="75"/>
      <c r="R1041" s="75"/>
      <c r="S1041" s="75"/>
      <c r="T1041" s="75"/>
      <c r="U1041" s="75"/>
      <c r="V1041" s="75"/>
      <c r="W1041" s="75"/>
      <c r="X1041" s="75"/>
      <c r="Y1041" s="75"/>
      <c r="Z1041" s="75"/>
    </row>
    <row r="1042" spans="1:26">
      <c r="A1042" s="75"/>
      <c r="B1042" s="75"/>
      <c r="C1042" s="75"/>
      <c r="D1042" s="75"/>
      <c r="E1042" s="75"/>
      <c r="F1042" s="75"/>
      <c r="G1042" s="75"/>
      <c r="H1042" s="75"/>
      <c r="I1042" s="75"/>
      <c r="J1042" s="75"/>
      <c r="K1042" s="75"/>
      <c r="L1042" s="75"/>
      <c r="M1042" s="75"/>
      <c r="N1042" s="75"/>
      <c r="O1042" s="75"/>
      <c r="P1042" s="75"/>
      <c r="Q1042" s="75"/>
      <c r="R1042" s="75"/>
      <c r="S1042" s="75"/>
      <c r="T1042" s="75"/>
      <c r="U1042" s="75"/>
      <c r="V1042" s="75"/>
      <c r="W1042" s="75"/>
      <c r="X1042" s="75"/>
      <c r="Y1042" s="75"/>
      <c r="Z1042" s="75"/>
    </row>
    <row r="1043" spans="1:26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  <c r="L1043" s="75"/>
      <c r="M1043" s="75"/>
      <c r="N1043" s="75"/>
      <c r="O1043" s="75"/>
      <c r="P1043" s="75"/>
      <c r="Q1043" s="75"/>
      <c r="R1043" s="75"/>
      <c r="S1043" s="75"/>
      <c r="T1043" s="75"/>
      <c r="U1043" s="75"/>
      <c r="V1043" s="75"/>
      <c r="W1043" s="75"/>
      <c r="X1043" s="75"/>
      <c r="Y1043" s="75"/>
      <c r="Z1043" s="75"/>
    </row>
    <row r="1044" spans="1:26">
      <c r="A1044" s="75"/>
      <c r="B1044" s="75"/>
      <c r="C1044" s="75"/>
      <c r="D1044" s="75"/>
      <c r="E1044" s="75"/>
      <c r="F1044" s="75"/>
      <c r="G1044" s="75"/>
      <c r="H1044" s="75"/>
      <c r="I1044" s="75"/>
      <c r="J1044" s="75"/>
      <c r="K1044" s="75"/>
      <c r="L1044" s="75"/>
      <c r="M1044" s="75"/>
      <c r="N1044" s="75"/>
      <c r="O1044" s="75"/>
      <c r="P1044" s="75"/>
      <c r="Q1044" s="75"/>
      <c r="R1044" s="75"/>
      <c r="S1044" s="75"/>
      <c r="T1044" s="75"/>
      <c r="U1044" s="75"/>
      <c r="V1044" s="75"/>
      <c r="W1044" s="75"/>
      <c r="X1044" s="75"/>
      <c r="Y1044" s="75"/>
      <c r="Z1044" s="75"/>
    </row>
    <row r="1045" spans="1:26">
      <c r="A1045" s="75"/>
      <c r="B1045" s="75"/>
      <c r="C1045" s="75"/>
      <c r="D1045" s="75"/>
      <c r="E1045" s="75"/>
      <c r="F1045" s="75"/>
      <c r="G1045" s="75"/>
      <c r="H1045" s="75"/>
      <c r="I1045" s="75"/>
      <c r="J1045" s="75"/>
      <c r="K1045" s="75"/>
      <c r="L1045" s="75"/>
      <c r="M1045" s="75"/>
      <c r="N1045" s="75"/>
      <c r="O1045" s="75"/>
      <c r="P1045" s="75"/>
      <c r="Q1045" s="75"/>
      <c r="R1045" s="75"/>
      <c r="S1045" s="75"/>
      <c r="T1045" s="75"/>
      <c r="U1045" s="75"/>
      <c r="V1045" s="75"/>
      <c r="W1045" s="75"/>
      <c r="X1045" s="75"/>
      <c r="Y1045" s="75"/>
      <c r="Z1045" s="75"/>
    </row>
    <row r="1046" spans="1:26">
      <c r="A1046" s="75"/>
      <c r="B1046" s="75"/>
      <c r="C1046" s="75"/>
      <c r="D1046" s="75"/>
      <c r="E1046" s="75"/>
      <c r="F1046" s="75"/>
      <c r="G1046" s="75"/>
      <c r="H1046" s="75"/>
      <c r="I1046" s="75"/>
      <c r="J1046" s="75"/>
      <c r="K1046" s="75"/>
      <c r="L1046" s="75"/>
      <c r="M1046" s="75"/>
      <c r="N1046" s="75"/>
      <c r="O1046" s="75"/>
      <c r="P1046" s="75"/>
      <c r="Q1046" s="75"/>
      <c r="R1046" s="75"/>
      <c r="S1046" s="75"/>
      <c r="T1046" s="75"/>
      <c r="U1046" s="75"/>
      <c r="V1046" s="75"/>
      <c r="W1046" s="75"/>
      <c r="X1046" s="75"/>
      <c r="Y1046" s="75"/>
      <c r="Z1046" s="75"/>
    </row>
    <row r="1047" spans="1:26">
      <c r="A1047" s="75"/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75"/>
      <c r="N1047" s="75"/>
      <c r="O1047" s="75"/>
      <c r="P1047" s="75"/>
      <c r="Q1047" s="75"/>
      <c r="R1047" s="75"/>
      <c r="S1047" s="75"/>
      <c r="T1047" s="75"/>
      <c r="U1047" s="75"/>
      <c r="V1047" s="75"/>
      <c r="W1047" s="75"/>
      <c r="X1047" s="75"/>
      <c r="Y1047" s="75"/>
      <c r="Z1047" s="75"/>
    </row>
  </sheetData>
  <mergeCells count="6">
    <mergeCell ref="A44:C44"/>
    <mergeCell ref="A3:C3"/>
    <mergeCell ref="A9:C9"/>
    <mergeCell ref="A18:C18"/>
    <mergeCell ref="A27:C27"/>
    <mergeCell ref="A34:C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Crop Cost - Blank template</vt:lpstr>
      <vt:lpstr>Sample carrots</vt:lpstr>
      <vt:lpstr>Sample baby greens</vt:lpstr>
      <vt:lpstr>Transplant Cost - Blank templat</vt:lpstr>
      <vt:lpstr>Transplants - Watermelon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Rebecca Frimmer</cp:lastModifiedBy>
  <cp:lastPrinted>2019-10-16T21:24:53Z</cp:lastPrinted>
  <dcterms:modified xsi:type="dcterms:W3CDTF">2019-10-16T21:24:57Z</dcterms:modified>
</cp:coreProperties>
</file>