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7">
      <text>
        <t xml:space="preserve">Rob Tompkins:
moved to paychex all tax liability included</t>
      </text>
    </comment>
    <comment authorId="0" ref="D43">
      <text>
        <t xml:space="preserve">Rob Tompkins:
New loan amount as of 3/13 - $5700
</t>
      </text>
    </comment>
  </commentList>
</comments>
</file>

<file path=xl/sharedStrings.xml><?xml version="1.0" encoding="utf-8"?>
<sst xmlns="http://schemas.openxmlformats.org/spreadsheetml/2006/main" count="112" uniqueCount="63">
  <si>
    <t>Actual</t>
  </si>
  <si>
    <t>Estimated</t>
  </si>
  <si>
    <t>Week</t>
  </si>
  <si>
    <t>Due Date</t>
  </si>
  <si>
    <t>recurring amount</t>
  </si>
  <si>
    <t>% of A/R rec'd weekly</t>
  </si>
  <si>
    <t>A/R outstanding</t>
  </si>
  <si>
    <t xml:space="preserve"> </t>
  </si>
  <si>
    <t>Beginning Cash Balance</t>
  </si>
  <si>
    <t>Cash Received</t>
  </si>
  <si>
    <t>Cash Available:</t>
  </si>
  <si>
    <t>CASH OUTFLOWS</t>
  </si>
  <si>
    <t>Payroll</t>
  </si>
  <si>
    <t>bi-weekly</t>
  </si>
  <si>
    <t>Payroll - Taxes</t>
  </si>
  <si>
    <t>Payroll - -misc</t>
  </si>
  <si>
    <t>Berks Earned Income</t>
  </si>
  <si>
    <t>Temp Labor</t>
  </si>
  <si>
    <t>weekly</t>
  </si>
  <si>
    <t>PAYCHEX</t>
  </si>
  <si>
    <t>Fixed Expenses</t>
  </si>
  <si>
    <t>Rent</t>
  </si>
  <si>
    <t>Health</t>
  </si>
  <si>
    <t>20th</t>
  </si>
  <si>
    <t>Principal</t>
  </si>
  <si>
    <t>15th</t>
  </si>
  <si>
    <t>Fidelity - Company Contribution</t>
  </si>
  <si>
    <t>Monthly</t>
  </si>
  <si>
    <t>AFLAC</t>
  </si>
  <si>
    <t>Insurance</t>
  </si>
  <si>
    <t>Operating Expenses</t>
  </si>
  <si>
    <t>Pest Contro</t>
  </si>
  <si>
    <t>Professional Services (legal, acct &amp; computer)</t>
  </si>
  <si>
    <t>Varies</t>
  </si>
  <si>
    <t>Misc.</t>
  </si>
  <si>
    <t>Weekly</t>
  </si>
  <si>
    <t>Freight</t>
  </si>
  <si>
    <t xml:space="preserve">Monthly </t>
  </si>
  <si>
    <t>Monthly - 20th</t>
  </si>
  <si>
    <t>Credit Cards</t>
  </si>
  <si>
    <t>American Express</t>
  </si>
  <si>
    <t>1st</t>
  </si>
  <si>
    <t xml:space="preserve">Card Member Service </t>
  </si>
  <si>
    <t>7th</t>
  </si>
  <si>
    <t>Loan/Lease Payments</t>
  </si>
  <si>
    <t xml:space="preserve"> Acquistion - </t>
  </si>
  <si>
    <t>13th</t>
  </si>
  <si>
    <t xml:space="preserve"> LOC</t>
  </si>
  <si>
    <t xml:space="preserve"> Equipment #1</t>
  </si>
  <si>
    <t>xyz Leasing</t>
  </si>
  <si>
    <t>xyz Leasing #2</t>
  </si>
  <si>
    <t>16th</t>
  </si>
  <si>
    <t>Company Cars (Truck, car</t>
  </si>
  <si>
    <t>blm Truck &amp; Trailer Lease</t>
  </si>
  <si>
    <t>bank1</t>
  </si>
  <si>
    <t>bank3</t>
  </si>
  <si>
    <t>bank4</t>
  </si>
  <si>
    <t>personal loan</t>
  </si>
  <si>
    <t>loan 5</t>
  </si>
  <si>
    <t xml:space="preserve">15th </t>
  </si>
  <si>
    <t>other</t>
  </si>
  <si>
    <t>Total Outflow</t>
  </si>
  <si>
    <t>Ending Cash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</si>
</sst>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_);_(&quot;$&quot;* \(#,##0\);_(&quot;$&quot;* &quot;-&quot;??_);_(@_)"/>
    <numFmt numFmtId="165" formatCode="&quot;$&quot;#,##0"/>
  </numFmts>
  <fonts count="3">
    <font>
      <sz val="11.0"/>
      <color rgb="FF000000"/>
      <name val="Calibri"/>
    </font>
    <font>
      <sz val="11.0"/>
      <name val="Calibri"/>
    </font>
    <font>
      <b/>
      <sz val="11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13">
    <border/>
    <border>
      <bottom style="thin">
        <color rgb="FF000000"/>
      </bottom>
    </border>
    <border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/>
      <right style="thin">
        <color rgb="FF000000"/>
      </right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1" fillId="0" fontId="0" numFmtId="0" xfId="0" applyBorder="1" applyFont="1"/>
    <xf borderId="2" fillId="0" fontId="1" numFmtId="0" xfId="0" applyBorder="1" applyFont="1"/>
    <xf borderId="3" fillId="2" fontId="1" numFmtId="0" xfId="0" applyAlignment="1" applyBorder="1" applyFill="1" applyFont="1">
      <alignment horizontal="center" shrinkToFit="0" wrapText="1"/>
    </xf>
    <xf borderId="4" fillId="3" fontId="1" numFmtId="14" xfId="0" applyAlignment="1" applyBorder="1" applyFill="1" applyFont="1" applyNumberFormat="1">
      <alignment horizontal="center" shrinkToFit="0" wrapText="1"/>
    </xf>
    <xf borderId="0" fillId="0" fontId="1" numFmtId="0" xfId="0" applyFont="1"/>
    <xf borderId="5" fillId="2" fontId="1" numFmtId="0" xfId="0" applyBorder="1" applyFont="1"/>
    <xf borderId="4" fillId="3" fontId="0" numFmtId="9" xfId="0" applyBorder="1" applyFont="1" applyNumberFormat="1"/>
    <xf borderId="0" fillId="0" fontId="0" numFmtId="9" xfId="0" applyFont="1" applyNumberFormat="1"/>
    <xf borderId="0" fillId="0" fontId="1" numFmtId="3" xfId="0" applyFont="1" applyNumberFormat="1"/>
    <xf borderId="5" fillId="2" fontId="1" numFmtId="3" xfId="0" applyBorder="1" applyFont="1" applyNumberFormat="1"/>
    <xf borderId="4" fillId="3" fontId="0" numFmtId="164" xfId="0" applyBorder="1" applyFont="1" applyNumberFormat="1"/>
    <xf borderId="0" fillId="0" fontId="0" numFmtId="164" xfId="0" applyFont="1" applyNumberFormat="1"/>
    <xf borderId="6" fillId="0" fontId="1" numFmtId="0" xfId="0" applyBorder="1" applyFont="1"/>
    <xf borderId="7" fillId="0" fontId="1" numFmtId="0" xfId="0" applyBorder="1" applyFont="1"/>
    <xf borderId="6" fillId="0" fontId="1" numFmtId="164" xfId="0" applyBorder="1" applyFont="1" applyNumberFormat="1"/>
    <xf borderId="0" fillId="0" fontId="2" numFmtId="0" xfId="0" applyFont="1"/>
    <xf borderId="5" fillId="2" fontId="1" numFmtId="165" xfId="0" applyBorder="1" applyFont="1" applyNumberFormat="1"/>
    <xf borderId="5" fillId="2" fontId="2" numFmtId="165" xfId="0" applyBorder="1" applyFont="1" applyNumberFormat="1"/>
    <xf borderId="5" fillId="2" fontId="0" numFmtId="165" xfId="0" applyBorder="1" applyFont="1" applyNumberFormat="1"/>
    <xf borderId="6" fillId="0" fontId="2" numFmtId="0" xfId="0" applyBorder="1" applyFont="1"/>
    <xf borderId="8" fillId="2" fontId="1" numFmtId="165" xfId="0" applyBorder="1" applyFont="1" applyNumberFormat="1"/>
    <xf borderId="9" fillId="3" fontId="1" numFmtId="164" xfId="0" applyBorder="1" applyFont="1" applyNumberFormat="1"/>
    <xf borderId="10" fillId="0" fontId="2" numFmtId="0" xfId="0" applyBorder="1" applyFont="1"/>
    <xf borderId="10" fillId="0" fontId="1" numFmtId="0" xfId="0" applyBorder="1" applyFont="1"/>
    <xf borderId="11" fillId="2" fontId="1" numFmtId="165" xfId="0" applyBorder="1" applyFont="1" applyNumberFormat="1"/>
    <xf borderId="12" fillId="3" fontId="1" numFmtId="164" xfId="0" applyBorder="1" applyFont="1" applyNumberFormat="1"/>
    <xf borderId="10" fillId="0" fontId="1" numFmtId="164" xfId="0" applyBorder="1" applyFont="1" applyNumberFormat="1"/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4.0" ySplit="4.0" topLeftCell="E5" activePane="bottomRight" state="frozen"/>
      <selection activeCell="E1" sqref="E1" pane="topRight"/>
      <selection activeCell="A5" sqref="A5" pane="bottomLeft"/>
      <selection activeCell="E5" sqref="E5" pane="bottomRight"/>
    </sheetView>
  </sheetViews>
  <sheetFormatPr customHeight="1" defaultColWidth="14.43" defaultRowHeight="15.0"/>
  <cols>
    <col customWidth="1" min="1" max="1" width="15.57"/>
    <col customWidth="1" min="2" max="2" width="40.14"/>
    <col customWidth="1" min="3" max="4" width="14.0"/>
    <col customWidth="1" min="5" max="17" width="14.57"/>
    <col customWidth="1" min="18" max="23" width="15.14"/>
    <col customWidth="1" min="24" max="24" width="15.57"/>
    <col customWidth="1" min="25" max="44" width="9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>
        <v>1.0</v>
      </c>
      <c r="L1" s="1">
        <v>2.0</v>
      </c>
      <c r="M1" s="1">
        <v>3.0</v>
      </c>
      <c r="N1" s="1">
        <v>4.0</v>
      </c>
      <c r="O1" s="1">
        <v>5.0</v>
      </c>
      <c r="P1" s="1">
        <v>6.0</v>
      </c>
      <c r="Q1" s="1">
        <v>7.0</v>
      </c>
      <c r="R1" s="1">
        <v>8.0</v>
      </c>
      <c r="S1" s="1">
        <v>9.0</v>
      </c>
      <c r="T1" s="1">
        <v>10.0</v>
      </c>
      <c r="U1" s="1">
        <v>11.0</v>
      </c>
      <c r="V1" s="1">
        <v>12.0</v>
      </c>
      <c r="W1" s="1">
        <v>13.0</v>
      </c>
      <c r="X1" s="1">
        <v>14.0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>
      <c r="A2" s="2"/>
      <c r="B2" s="2"/>
      <c r="C2" s="2"/>
      <c r="D2" s="2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1</v>
      </c>
      <c r="L2" s="1" t="s">
        <v>1</v>
      </c>
      <c r="M2" s="1" t="s">
        <v>1</v>
      </c>
      <c r="N2" s="1" t="s">
        <v>1</v>
      </c>
      <c r="O2" s="1" t="s">
        <v>1</v>
      </c>
      <c r="P2" s="1" t="s">
        <v>1</v>
      </c>
      <c r="Q2" s="1" t="s">
        <v>1</v>
      </c>
      <c r="R2" s="1" t="s">
        <v>1</v>
      </c>
      <c r="S2" s="1" t="s">
        <v>1</v>
      </c>
      <c r="T2" s="1" t="s">
        <v>1</v>
      </c>
      <c r="U2" s="1" t="s">
        <v>1</v>
      </c>
      <c r="V2" s="1" t="s">
        <v>1</v>
      </c>
      <c r="W2" s="1" t="s">
        <v>1</v>
      </c>
      <c r="X2" s="1" t="s">
        <v>1</v>
      </c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ht="37.5" customHeight="1">
      <c r="A4" s="3" t="s">
        <v>2</v>
      </c>
      <c r="B4" s="3"/>
      <c r="C4" s="3" t="s">
        <v>3</v>
      </c>
      <c r="D4" s="4" t="s">
        <v>4</v>
      </c>
      <c r="E4" s="5">
        <v>41455.0</v>
      </c>
      <c r="F4" s="5">
        <f t="shared" ref="F4:X4" si="1">E4+7</f>
        <v>41462</v>
      </c>
      <c r="G4" s="5">
        <f t="shared" si="1"/>
        <v>41469</v>
      </c>
      <c r="H4" s="5">
        <f t="shared" si="1"/>
        <v>41476</v>
      </c>
      <c r="I4" s="5">
        <f t="shared" si="1"/>
        <v>41483</v>
      </c>
      <c r="J4" s="5">
        <f t="shared" si="1"/>
        <v>41490</v>
      </c>
      <c r="K4" s="5">
        <f t="shared" si="1"/>
        <v>41497</v>
      </c>
      <c r="L4" s="5">
        <f t="shared" si="1"/>
        <v>41504</v>
      </c>
      <c r="M4" s="5">
        <f t="shared" si="1"/>
        <v>41511</v>
      </c>
      <c r="N4" s="5">
        <f t="shared" si="1"/>
        <v>41518</v>
      </c>
      <c r="O4" s="5">
        <f t="shared" si="1"/>
        <v>41525</v>
      </c>
      <c r="P4" s="5">
        <f t="shared" si="1"/>
        <v>41532</v>
      </c>
      <c r="Q4" s="5">
        <f t="shared" si="1"/>
        <v>41539</v>
      </c>
      <c r="R4" s="5">
        <f t="shared" si="1"/>
        <v>41546</v>
      </c>
      <c r="S4" s="5">
        <f t="shared" si="1"/>
        <v>41553</v>
      </c>
      <c r="T4" s="5">
        <f t="shared" si="1"/>
        <v>41560</v>
      </c>
      <c r="U4" s="5">
        <f t="shared" si="1"/>
        <v>41567</v>
      </c>
      <c r="V4" s="5">
        <f t="shared" si="1"/>
        <v>41574</v>
      </c>
      <c r="W4" s="5">
        <f t="shared" si="1"/>
        <v>41581</v>
      </c>
      <c r="X4" s="5">
        <f t="shared" si="1"/>
        <v>41588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>
      <c r="A5" s="6" t="s">
        <v>5</v>
      </c>
      <c r="B5" s="6"/>
      <c r="C5" s="6"/>
      <c r="D5" s="7"/>
      <c r="E5" s="8">
        <v>0.22</v>
      </c>
      <c r="F5" s="8">
        <v>0.22</v>
      </c>
      <c r="G5" s="8">
        <v>0.22</v>
      </c>
      <c r="H5" s="8">
        <v>0.22</v>
      </c>
      <c r="I5" s="8">
        <v>0.22</v>
      </c>
      <c r="J5" s="8">
        <v>0.22</v>
      </c>
      <c r="K5" s="9">
        <v>0.22</v>
      </c>
      <c r="L5" s="9">
        <v>0.22</v>
      </c>
      <c r="M5" s="9">
        <v>0.22</v>
      </c>
      <c r="N5" s="9">
        <v>0.22</v>
      </c>
      <c r="O5" s="9">
        <v>0.22</v>
      </c>
      <c r="P5" s="9">
        <v>0.22</v>
      </c>
      <c r="Q5" s="9">
        <v>0.22</v>
      </c>
      <c r="R5" s="9">
        <v>0.22</v>
      </c>
      <c r="S5" s="9">
        <v>0.22</v>
      </c>
      <c r="T5" s="9">
        <v>0.22</v>
      </c>
      <c r="U5" s="9">
        <v>0.22</v>
      </c>
      <c r="V5" s="9">
        <v>0.22</v>
      </c>
      <c r="W5" s="9">
        <v>0.22</v>
      </c>
      <c r="X5" s="9">
        <v>0.22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>
      <c r="A6" s="10" t="s">
        <v>6</v>
      </c>
      <c r="B6" s="10"/>
      <c r="C6" s="10" t="s">
        <v>7</v>
      </c>
      <c r="D6" s="11"/>
      <c r="E6" s="12">
        <v>280000.0</v>
      </c>
      <c r="F6" s="12">
        <v>280000.0</v>
      </c>
      <c r="G6" s="12">
        <v>280000.0</v>
      </c>
      <c r="H6" s="12">
        <v>280000.0</v>
      </c>
      <c r="I6" s="12">
        <v>320000.0</v>
      </c>
      <c r="J6" s="12">
        <v>320000.0</v>
      </c>
      <c r="K6" s="13">
        <v>320000.0</v>
      </c>
      <c r="L6" s="13">
        <v>320000.0</v>
      </c>
      <c r="M6" s="13">
        <v>290000.0</v>
      </c>
      <c r="N6" s="13">
        <v>290000.0</v>
      </c>
      <c r="O6" s="13">
        <v>290000.0</v>
      </c>
      <c r="P6" s="13">
        <v>290000.0</v>
      </c>
      <c r="Q6" s="13">
        <v>290000.0</v>
      </c>
      <c r="R6" s="13">
        <v>190000.0</v>
      </c>
      <c r="S6" s="13">
        <v>190000.0</v>
      </c>
      <c r="T6" s="13">
        <v>190000.0</v>
      </c>
      <c r="U6" s="13">
        <v>190000.0</v>
      </c>
      <c r="V6" s="13">
        <v>190000.0</v>
      </c>
      <c r="W6" s="13">
        <v>190000.0</v>
      </c>
      <c r="X6" s="13">
        <v>190000.0</v>
      </c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>
      <c r="A7" s="10"/>
      <c r="B7" s="10"/>
      <c r="C7" s="10"/>
      <c r="D7" s="11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>
      <c r="A8" s="10" t="s">
        <v>8</v>
      </c>
      <c r="B8" s="10"/>
      <c r="C8" s="10"/>
      <c r="D8" s="11"/>
      <c r="E8" s="12">
        <v>0.0</v>
      </c>
      <c r="F8" s="12">
        <f t="shared" ref="F8:X8" si="2">E59</f>
        <v>13702.76</v>
      </c>
      <c r="G8" s="12">
        <f t="shared" si="2"/>
        <v>6001.5</v>
      </c>
      <c r="H8" s="12">
        <f t="shared" si="2"/>
        <v>-16209.45</v>
      </c>
      <c r="I8" s="12">
        <f t="shared" si="2"/>
        <v>28252.22</v>
      </c>
      <c r="J8" s="12">
        <f t="shared" si="2"/>
        <v>-30556.61</v>
      </c>
      <c r="K8" s="13">
        <f t="shared" si="2"/>
        <v>153037.05</v>
      </c>
      <c r="L8" s="13">
        <f t="shared" si="2"/>
        <v>138091.2</v>
      </c>
      <c r="M8" s="13">
        <f t="shared" si="2"/>
        <v>191996.94</v>
      </c>
      <c r="N8" s="13">
        <f t="shared" si="2"/>
        <v>121314.2</v>
      </c>
      <c r="O8" s="13">
        <f t="shared" si="2"/>
        <v>164051.03</v>
      </c>
      <c r="P8" s="13">
        <f t="shared" si="2"/>
        <v>107099.81</v>
      </c>
      <c r="Q8" s="13">
        <f t="shared" si="2"/>
        <v>117574.81</v>
      </c>
      <c r="R8" s="13">
        <f t="shared" si="2"/>
        <v>123319.71</v>
      </c>
      <c r="S8" s="13">
        <f t="shared" si="2"/>
        <v>53119.71</v>
      </c>
      <c r="T8" s="13">
        <f t="shared" si="2"/>
        <v>26341.71</v>
      </c>
      <c r="U8" s="13">
        <f t="shared" si="2"/>
        <v>38647.71</v>
      </c>
      <c r="V8" s="13">
        <f t="shared" si="2"/>
        <v>35072.71</v>
      </c>
      <c r="W8" s="13">
        <f t="shared" si="2"/>
        <v>-19627.29</v>
      </c>
      <c r="X8" s="13">
        <f t="shared" si="2"/>
        <v>-31584.29</v>
      </c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>
      <c r="A9" s="6" t="s">
        <v>9</v>
      </c>
      <c r="B9" s="6"/>
      <c r="C9" s="6"/>
      <c r="D9" s="7"/>
      <c r="E9" s="12">
        <f>21234.29+1243.15+1742.82+19316.64+28603.76+49.7+517.98+230.1</f>
        <v>72938.44</v>
      </c>
      <c r="F9" s="12">
        <f>38812.94+2639.02+30104.13+6059.36</f>
        <v>77615.45</v>
      </c>
      <c r="G9" s="12">
        <f>17373.84+3473.85+3171.08+4305+1195.06+40649.73</f>
        <v>70168.56</v>
      </c>
      <c r="H9" s="12">
        <v>56260.0</v>
      </c>
      <c r="I9" s="12">
        <f>2298.7+6656.94+45882.82+4968.1+2648.67</f>
        <v>62455.23</v>
      </c>
      <c r="J9" s="12">
        <f>21324.39+55351.82+190707.74+15958.72+13721+3702</f>
        <v>300765.67</v>
      </c>
      <c r="K9" s="13">
        <f t="shared" ref="K9:Q9" si="3">K6*K5</f>
        <v>70400</v>
      </c>
      <c r="L9" s="13">
        <f t="shared" si="3"/>
        <v>70400</v>
      </c>
      <c r="M9" s="13">
        <f t="shared" si="3"/>
        <v>63800</v>
      </c>
      <c r="N9" s="13">
        <f t="shared" si="3"/>
        <v>63800</v>
      </c>
      <c r="O9" s="13">
        <f t="shared" si="3"/>
        <v>63800</v>
      </c>
      <c r="P9" s="13">
        <f t="shared" si="3"/>
        <v>63800</v>
      </c>
      <c r="Q9" s="13">
        <f t="shared" si="3"/>
        <v>63800</v>
      </c>
      <c r="R9" s="13">
        <v>41800.0</v>
      </c>
      <c r="S9" s="13">
        <v>41800.0</v>
      </c>
      <c r="T9" s="13">
        <v>41800.0</v>
      </c>
      <c r="U9" s="13">
        <v>41800.0</v>
      </c>
      <c r="V9" s="13">
        <v>41800.0</v>
      </c>
      <c r="W9" s="13">
        <v>41800.0</v>
      </c>
      <c r="X9" s="13">
        <v>41800.0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>
      <c r="A10" s="6"/>
      <c r="B10" s="6"/>
      <c r="C10" s="6"/>
      <c r="D10" s="7"/>
      <c r="E10" s="12"/>
      <c r="F10" s="12"/>
      <c r="G10" s="12"/>
      <c r="H10" s="12"/>
      <c r="I10" s="12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>
      <c r="A11" s="14" t="s">
        <v>10</v>
      </c>
      <c r="B11" s="14"/>
      <c r="C11" s="14"/>
      <c r="D11" s="15"/>
      <c r="E11" s="16">
        <f t="shared" ref="E11:X11" si="4">SUM(E8:E9)</f>
        <v>72938.44</v>
      </c>
      <c r="F11" s="16">
        <f t="shared" si="4"/>
        <v>91318.21</v>
      </c>
      <c r="G11" s="16">
        <f t="shared" si="4"/>
        <v>76170.06</v>
      </c>
      <c r="H11" s="16">
        <f t="shared" si="4"/>
        <v>40050.55</v>
      </c>
      <c r="I11" s="16">
        <f t="shared" si="4"/>
        <v>90707.45</v>
      </c>
      <c r="J11" s="16">
        <f t="shared" si="4"/>
        <v>270209.06</v>
      </c>
      <c r="K11" s="16">
        <f t="shared" si="4"/>
        <v>223437.05</v>
      </c>
      <c r="L11" s="16">
        <f t="shared" si="4"/>
        <v>208491.2</v>
      </c>
      <c r="M11" s="16">
        <f t="shared" si="4"/>
        <v>255796.94</v>
      </c>
      <c r="N11" s="16">
        <f t="shared" si="4"/>
        <v>185114.2</v>
      </c>
      <c r="O11" s="16">
        <f t="shared" si="4"/>
        <v>227851.03</v>
      </c>
      <c r="P11" s="16">
        <f t="shared" si="4"/>
        <v>170899.81</v>
      </c>
      <c r="Q11" s="16">
        <f t="shared" si="4"/>
        <v>181374.81</v>
      </c>
      <c r="R11" s="16">
        <f t="shared" si="4"/>
        <v>165119.71</v>
      </c>
      <c r="S11" s="16">
        <f t="shared" si="4"/>
        <v>94919.71</v>
      </c>
      <c r="T11" s="16">
        <f t="shared" si="4"/>
        <v>68141.71</v>
      </c>
      <c r="U11" s="16">
        <f t="shared" si="4"/>
        <v>80447.71</v>
      </c>
      <c r="V11" s="16">
        <f t="shared" si="4"/>
        <v>76872.71</v>
      </c>
      <c r="W11" s="16">
        <f t="shared" si="4"/>
        <v>22172.71</v>
      </c>
      <c r="X11" s="16">
        <f t="shared" si="4"/>
        <v>10215.71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>
      <c r="A12" s="6"/>
      <c r="B12" s="6"/>
      <c r="C12" s="6"/>
      <c r="D12" s="7"/>
      <c r="E12" s="12"/>
      <c r="F12" s="12"/>
      <c r="G12" s="12"/>
      <c r="H12" s="12"/>
      <c r="I12" s="12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>
      <c r="A13" s="6" t="s">
        <v>11</v>
      </c>
      <c r="B13" s="6"/>
      <c r="C13" s="6"/>
      <c r="D13" s="7"/>
      <c r="E13" s="12"/>
      <c r="F13" s="12"/>
      <c r="G13" s="12"/>
      <c r="H13" s="12"/>
      <c r="I13" s="12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>
      <c r="A14" s="17" t="s">
        <v>12</v>
      </c>
      <c r="B14" s="6"/>
      <c r="C14" s="6"/>
      <c r="D14" s="18"/>
      <c r="E14" s="12"/>
      <c r="F14" s="12"/>
      <c r="G14" s="12"/>
      <c r="H14" s="12"/>
      <c r="I14" s="12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>
      <c r="A15" s="6"/>
      <c r="B15" s="6" t="s">
        <v>12</v>
      </c>
      <c r="C15" s="6" t="s">
        <v>13</v>
      </c>
      <c r="D15" s="18">
        <v>20000.0</v>
      </c>
      <c r="E15" s="12">
        <v>29919.21</v>
      </c>
      <c r="F15" s="12"/>
      <c r="G15" s="12">
        <v>30048.96</v>
      </c>
      <c r="H15" s="12"/>
      <c r="I15" s="12">
        <v>28695.15</v>
      </c>
      <c r="J15" s="12"/>
      <c r="K15" s="13">
        <v>27500.0</v>
      </c>
      <c r="L15" s="13"/>
      <c r="M15" s="13">
        <v>27500.0</v>
      </c>
      <c r="N15" s="13"/>
      <c r="O15" s="13">
        <v>27500.0</v>
      </c>
      <c r="P15" s="13"/>
      <c r="Q15" s="13">
        <v>27500.0</v>
      </c>
      <c r="R15" s="13"/>
      <c r="S15" s="13">
        <v>25000.0</v>
      </c>
      <c r="T15" s="13"/>
      <c r="U15" s="13">
        <v>25000.0</v>
      </c>
      <c r="V15" s="13"/>
      <c r="W15" s="13">
        <v>25000.0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>
      <c r="A16" s="6"/>
      <c r="B16" s="6" t="s">
        <v>14</v>
      </c>
      <c r="C16" s="6" t="s">
        <v>13</v>
      </c>
      <c r="D16" s="18">
        <v>8000.0</v>
      </c>
      <c r="E16" s="12">
        <v>10540.48</v>
      </c>
      <c r="F16" s="12"/>
      <c r="G16" s="12">
        <v>10538.23</v>
      </c>
      <c r="H16" s="12"/>
      <c r="I16" s="12">
        <v>9927.74</v>
      </c>
      <c r="J16" s="12"/>
      <c r="K16" s="13">
        <v>8500.0</v>
      </c>
      <c r="L16" s="13"/>
      <c r="M16" s="13">
        <v>8500.0</v>
      </c>
      <c r="N16" s="13"/>
      <c r="O16" s="13">
        <v>8500.0</v>
      </c>
      <c r="P16" s="13"/>
      <c r="Q16" s="13">
        <v>8500.0</v>
      </c>
      <c r="R16" s="13"/>
      <c r="S16" s="13">
        <v>9000.0</v>
      </c>
      <c r="T16" s="13"/>
      <c r="U16" s="13">
        <v>9000.0</v>
      </c>
      <c r="V16" s="13"/>
      <c r="W16" s="13">
        <v>9000.0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>
      <c r="A17" s="6"/>
      <c r="B17" s="6" t="s">
        <v>15</v>
      </c>
      <c r="C17" s="6" t="s">
        <v>13</v>
      </c>
      <c r="D17" s="18">
        <v>1000.0</v>
      </c>
      <c r="E17" s="12">
        <v>965.75</v>
      </c>
      <c r="F17" s="12"/>
      <c r="G17" s="12">
        <v>965.75</v>
      </c>
      <c r="H17" s="12"/>
      <c r="I17" s="12">
        <v>965.75</v>
      </c>
      <c r="J17" s="12"/>
      <c r="K17" s="13">
        <v>1000.0</v>
      </c>
      <c r="L17" s="13"/>
      <c r="M17" s="13">
        <v>1000.0</v>
      </c>
      <c r="N17" s="13"/>
      <c r="O17" s="13">
        <v>1000.0</v>
      </c>
      <c r="P17" s="13"/>
      <c r="Q17" s="13">
        <v>1000.0</v>
      </c>
      <c r="R17" s="13"/>
      <c r="S17" s="13">
        <v>1000.0</v>
      </c>
      <c r="T17" s="13"/>
      <c r="U17" s="13">
        <v>1000.0</v>
      </c>
      <c r="V17" s="13"/>
      <c r="W17" s="13">
        <v>1000.0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>
      <c r="A18" s="6"/>
      <c r="B18" s="6" t="s">
        <v>16</v>
      </c>
      <c r="C18" s="6"/>
      <c r="D18" s="18"/>
      <c r="E18" s="12"/>
      <c r="F18" s="12"/>
      <c r="G18" s="12"/>
      <c r="H18" s="12"/>
      <c r="I18" s="12"/>
      <c r="J18" s="12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7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>
      <c r="A19" s="6"/>
      <c r="B19" s="6" t="s">
        <v>17</v>
      </c>
      <c r="C19" s="6" t="s">
        <v>18</v>
      </c>
      <c r="D19" s="18"/>
      <c r="E19" s="12">
        <f>1979.53+2474.61</f>
        <v>4454.14</v>
      </c>
      <c r="F19" s="12"/>
      <c r="G19" s="12">
        <f>972.04+240+245</f>
        <v>1457.04</v>
      </c>
      <c r="H19" s="12">
        <v>2503.24</v>
      </c>
      <c r="I19" s="12"/>
      <c r="J19" s="12">
        <v>1500.0</v>
      </c>
      <c r="K19" s="13"/>
      <c r="L19" s="13">
        <v>0.0</v>
      </c>
      <c r="M19" s="13"/>
      <c r="N19" s="13">
        <v>0.0</v>
      </c>
      <c r="O19" s="13"/>
      <c r="P19" s="13">
        <v>0.0</v>
      </c>
      <c r="Q19" s="13"/>
      <c r="R19" s="13" t="s">
        <v>7</v>
      </c>
      <c r="S19" s="13"/>
      <c r="T19" s="13" t="s">
        <v>7</v>
      </c>
      <c r="U19" s="13"/>
      <c r="V19" s="13" t="s">
        <v>7</v>
      </c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>
      <c r="A20" s="6"/>
      <c r="B20" s="6" t="s">
        <v>19</v>
      </c>
      <c r="C20" s="6" t="s">
        <v>18</v>
      </c>
      <c r="D20" s="18">
        <v>170.0</v>
      </c>
      <c r="E20" s="12">
        <v>178.84</v>
      </c>
      <c r="F20" s="12"/>
      <c r="G20" s="12">
        <v>173.42</v>
      </c>
      <c r="H20" s="12"/>
      <c r="I20" s="12">
        <v>173.42</v>
      </c>
      <c r="J20" s="12"/>
      <c r="K20" s="13">
        <v>175.0</v>
      </c>
      <c r="L20" s="13"/>
      <c r="M20" s="13">
        <v>175.0</v>
      </c>
      <c r="N20" s="13"/>
      <c r="O20" s="13">
        <v>175.0</v>
      </c>
      <c r="P20" s="13"/>
      <c r="Q20" s="13">
        <v>175.0</v>
      </c>
      <c r="R20" s="13"/>
      <c r="S20" s="13">
        <v>175.0</v>
      </c>
      <c r="T20" s="13"/>
      <c r="U20" s="13">
        <v>175.0</v>
      </c>
      <c r="V20" s="13"/>
      <c r="W20" s="13">
        <v>175.0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ht="15.75" customHeight="1">
      <c r="A21" s="6"/>
      <c r="B21" s="6"/>
      <c r="C21" s="6"/>
      <c r="D21" s="18"/>
      <c r="E21" s="12"/>
      <c r="F21" s="12"/>
      <c r="G21" s="12"/>
      <c r="H21" s="12"/>
      <c r="I21" s="12"/>
      <c r="J21" s="12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ht="15.75" customHeight="1">
      <c r="A22" s="17" t="s">
        <v>20</v>
      </c>
      <c r="B22" s="6"/>
      <c r="C22" s="6"/>
      <c r="D22" s="18"/>
      <c r="E22" s="12"/>
      <c r="F22" s="12"/>
      <c r="G22" s="12"/>
      <c r="H22" s="12"/>
      <c r="I22" s="12"/>
      <c r="J22" s="12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ht="15.75" customHeight="1">
      <c r="A23" s="17"/>
      <c r="B23" s="6" t="s">
        <v>21</v>
      </c>
      <c r="C23" s="6"/>
      <c r="D23" s="18">
        <v>79500.0</v>
      </c>
      <c r="E23" s="12"/>
      <c r="F23" s="12"/>
      <c r="G23" s="12"/>
      <c r="H23" s="12"/>
      <c r="I23" s="12">
        <v>79021.0</v>
      </c>
      <c r="J23" s="12"/>
      <c r="K23" s="13"/>
      <c r="L23" s="13"/>
      <c r="M23" s="13">
        <v>79500.0</v>
      </c>
      <c r="N23" s="13"/>
      <c r="O23" s="13"/>
      <c r="P23" s="13"/>
      <c r="Q23" s="13"/>
      <c r="R23" s="13">
        <v>79500.0</v>
      </c>
      <c r="S23" s="13"/>
      <c r="T23" s="13"/>
      <c r="U23" s="13"/>
      <c r="V23" s="13">
        <v>79500.0</v>
      </c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ht="15.75" customHeight="1">
      <c r="A24" s="6"/>
      <c r="B24" s="6" t="s">
        <v>22</v>
      </c>
      <c r="C24" s="6" t="s">
        <v>23</v>
      </c>
      <c r="D24" s="18">
        <v>5000.0</v>
      </c>
      <c r="E24" s="12"/>
      <c r="F24" s="12"/>
      <c r="G24" s="12">
        <v>5295.0</v>
      </c>
      <c r="H24" s="12"/>
      <c r="I24" s="12"/>
      <c r="J24" s="12"/>
      <c r="K24" s="13">
        <v>2704.0</v>
      </c>
      <c r="L24" s="13"/>
      <c r="M24" s="13"/>
      <c r="N24" s="13"/>
      <c r="O24" s="13">
        <v>4700.0</v>
      </c>
      <c r="P24" s="13"/>
      <c r="Q24" s="13"/>
      <c r="R24" s="13"/>
      <c r="S24" s="13">
        <v>4700.0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ht="15.75" customHeight="1">
      <c r="A25" s="6"/>
      <c r="B25" s="6" t="s">
        <v>24</v>
      </c>
      <c r="C25" s="6" t="s">
        <v>25</v>
      </c>
      <c r="D25" s="18">
        <v>1000.0</v>
      </c>
      <c r="E25" s="12"/>
      <c r="F25" s="12"/>
      <c r="G25" s="12">
        <v>969.75</v>
      </c>
      <c r="H25" s="12"/>
      <c r="I25" s="12"/>
      <c r="J25" s="12"/>
      <c r="K25" s="13">
        <v>1019.6</v>
      </c>
      <c r="L25" s="13"/>
      <c r="M25" s="13"/>
      <c r="N25" s="13"/>
      <c r="O25" s="13">
        <v>1000.0</v>
      </c>
      <c r="P25" s="13"/>
      <c r="Q25" s="13"/>
      <c r="R25" s="13"/>
      <c r="S25" s="13">
        <v>1000.0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ht="15.75" customHeight="1">
      <c r="A26" s="6"/>
      <c r="B26" s="6" t="s">
        <v>26</v>
      </c>
      <c r="C26" s="6" t="s">
        <v>27</v>
      </c>
      <c r="D26" s="18"/>
      <c r="E26" s="12"/>
      <c r="F26" s="12">
        <v>1982.9</v>
      </c>
      <c r="G26" s="12"/>
      <c r="H26" s="12">
        <v>1096.46</v>
      </c>
      <c r="I26" s="12"/>
      <c r="J26" s="12"/>
      <c r="K26" s="13">
        <v>1160.0</v>
      </c>
      <c r="L26" s="13"/>
      <c r="M26" s="13"/>
      <c r="N26" s="13"/>
      <c r="O26" s="13">
        <v>1160.0</v>
      </c>
      <c r="P26" s="13"/>
      <c r="Q26" s="13"/>
      <c r="R26" s="13"/>
      <c r="S26" s="13">
        <v>1160.0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ht="15.75" customHeight="1">
      <c r="A27" s="6"/>
      <c r="B27" s="6" t="s">
        <v>28</v>
      </c>
      <c r="C27" s="6" t="s">
        <v>27</v>
      </c>
      <c r="D27" s="18"/>
      <c r="E27" s="12"/>
      <c r="F27" s="12"/>
      <c r="G27" s="12">
        <v>311.04</v>
      </c>
      <c r="H27" s="12"/>
      <c r="I27" s="12"/>
      <c r="J27" s="12"/>
      <c r="K27" s="13">
        <v>336.12</v>
      </c>
      <c r="L27" s="13"/>
      <c r="M27" s="13"/>
      <c r="N27" s="13"/>
      <c r="O27" s="13">
        <v>350.0</v>
      </c>
      <c r="P27" s="13"/>
      <c r="Q27" s="13"/>
      <c r="R27" s="13"/>
      <c r="S27" s="13">
        <v>350.0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ht="15.75" customHeight="1">
      <c r="A28" s="6"/>
      <c r="B28" s="6" t="s">
        <v>29</v>
      </c>
      <c r="C28" s="6" t="s">
        <v>23</v>
      </c>
      <c r="D28" s="18">
        <v>4000.0</v>
      </c>
      <c r="E28" s="12">
        <v>4231.82</v>
      </c>
      <c r="F28" s="12"/>
      <c r="G28" s="12"/>
      <c r="H28" s="12">
        <v>4478.47</v>
      </c>
      <c r="I28" s="12"/>
      <c r="J28" s="12"/>
      <c r="K28" s="13"/>
      <c r="L28" s="13">
        <v>4294.26</v>
      </c>
      <c r="M28" s="13"/>
      <c r="N28" s="13"/>
      <c r="O28" s="13"/>
      <c r="P28" s="13">
        <v>4500.0</v>
      </c>
      <c r="Q28" s="13"/>
      <c r="R28" s="13"/>
      <c r="S28" s="13"/>
      <c r="T28" s="13">
        <v>4500.0</v>
      </c>
      <c r="U28" s="13"/>
      <c r="V28" s="13"/>
      <c r="W28" s="13"/>
      <c r="X28" s="13">
        <v>4500.0</v>
      </c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ht="15.75" customHeight="1">
      <c r="A29" s="6"/>
      <c r="B29" s="6"/>
      <c r="C29" s="6"/>
      <c r="D29" s="18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ht="15.75" customHeight="1">
      <c r="A30" s="17" t="s">
        <v>30</v>
      </c>
      <c r="B30" s="6"/>
      <c r="C30" s="6"/>
      <c r="D30" s="18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ht="15.75" customHeight="1">
      <c r="A31" s="6"/>
      <c r="B31" s="6" t="s">
        <v>31</v>
      </c>
      <c r="C31" s="6" t="s">
        <v>25</v>
      </c>
      <c r="D31" s="18">
        <v>810.0</v>
      </c>
      <c r="E31" s="12"/>
      <c r="F31" s="12"/>
      <c r="G31" s="12">
        <v>868.67</v>
      </c>
      <c r="H31" s="12"/>
      <c r="I31" s="12"/>
      <c r="J31" s="12">
        <v>869.0</v>
      </c>
      <c r="K31" s="13"/>
      <c r="L31" s="13"/>
      <c r="M31" s="13"/>
      <c r="N31" s="13"/>
      <c r="O31" s="13">
        <v>869.0</v>
      </c>
      <c r="P31" s="13"/>
      <c r="Q31" s="13"/>
      <c r="R31" s="13"/>
      <c r="S31" s="13"/>
      <c r="T31" s="13">
        <v>869.0</v>
      </c>
      <c r="U31" s="13"/>
      <c r="V31" s="13"/>
      <c r="W31" s="13"/>
      <c r="X31" s="13">
        <v>869.0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ht="15.75" customHeight="1">
      <c r="A32" s="6"/>
      <c r="B32" s="6" t="s">
        <v>32</v>
      </c>
      <c r="C32" s="6" t="s">
        <v>33</v>
      </c>
      <c r="D32" s="18"/>
      <c r="E32" s="12"/>
      <c r="F32" s="12"/>
      <c r="G32" s="12">
        <f>740.88+2550</f>
        <v>3290.88</v>
      </c>
      <c r="H32" s="12"/>
      <c r="I32" s="12">
        <v>2481.0</v>
      </c>
      <c r="J32" s="12">
        <v>476.58</v>
      </c>
      <c r="K32" s="13">
        <v>5000.0</v>
      </c>
      <c r="L32" s="13">
        <v>1000.0</v>
      </c>
      <c r="M32" s="13">
        <v>0.0</v>
      </c>
      <c r="N32" s="13">
        <v>1000.0</v>
      </c>
      <c r="O32" s="13">
        <v>5000.0</v>
      </c>
      <c r="P32" s="13">
        <v>1000.0</v>
      </c>
      <c r="Q32" s="13">
        <v>2000.0</v>
      </c>
      <c r="R32" s="13">
        <v>25000.0</v>
      </c>
      <c r="S32" s="13">
        <v>1000.0</v>
      </c>
      <c r="T32" s="13"/>
      <c r="U32" s="13">
        <v>1000.0</v>
      </c>
      <c r="V32" s="13">
        <v>2000.0</v>
      </c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ht="15.75" customHeight="1">
      <c r="A33" s="6"/>
      <c r="B33" s="6" t="s">
        <v>34</v>
      </c>
      <c r="C33" s="6" t="s">
        <v>35</v>
      </c>
      <c r="D33" s="18"/>
      <c r="E33" s="12">
        <f>469.92+489.47+100+6556.8</f>
        <v>7616.19</v>
      </c>
      <c r="F33" s="12">
        <f>540+2860.25+1500</f>
        <v>4900.25</v>
      </c>
      <c r="G33" s="12">
        <f>836.09+65.68+818.97+863.34+130.27+694+800+196.1+526+200+1698.53+489.47+1380.79+433.76+301.69+769.27+179.96+25+30.92+2+2697.2</f>
        <v>13139.04</v>
      </c>
      <c r="H33" s="12"/>
      <c r="I33" s="12"/>
      <c r="J33" s="12">
        <f>191.52+138.6+900+385.7+48.81+53+291.22+750+522.79+279.84+124.02+91.16+122.32+444+527.35+314.27+301.69</f>
        <v>5486.29</v>
      </c>
      <c r="K33" s="13"/>
      <c r="L33" s="13">
        <v>6500.0</v>
      </c>
      <c r="M33" s="13"/>
      <c r="N33" s="13">
        <v>6500.0</v>
      </c>
      <c r="O33" s="13"/>
      <c r="P33" s="13">
        <v>6500.0</v>
      </c>
      <c r="Q33" s="13"/>
      <c r="R33" s="13">
        <v>6500.0</v>
      </c>
      <c r="S33" s="13"/>
      <c r="T33" s="13">
        <v>6500.0</v>
      </c>
      <c r="U33" s="13"/>
      <c r="V33" s="13">
        <v>6500.0</v>
      </c>
      <c r="W33" s="13"/>
      <c r="X33" s="13">
        <v>6500.0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</row>
    <row r="34" ht="15.75" customHeight="1">
      <c r="A34" s="6"/>
      <c r="B34" s="6" t="s">
        <v>36</v>
      </c>
      <c r="C34" s="6" t="s">
        <v>33</v>
      </c>
      <c r="D34" s="18"/>
      <c r="E34" s="12"/>
      <c r="F34" s="12"/>
      <c r="G34" s="12"/>
      <c r="H34" s="12"/>
      <c r="I34" s="12"/>
      <c r="J34" s="12"/>
      <c r="K34" s="13">
        <v>20886.13</v>
      </c>
      <c r="L34" s="13">
        <v>0.0</v>
      </c>
      <c r="M34" s="13">
        <v>16107.74</v>
      </c>
      <c r="N34" s="13">
        <v>0.0</v>
      </c>
      <c r="O34" s="13">
        <v>30032.22</v>
      </c>
      <c r="P34" s="13">
        <v>0.0</v>
      </c>
      <c r="Q34" s="13">
        <v>17180.1</v>
      </c>
      <c r="R34" s="13">
        <v>0.0</v>
      </c>
      <c r="S34" s="13">
        <v>7500.0</v>
      </c>
      <c r="T34" s="13">
        <v>7500.0</v>
      </c>
      <c r="U34" s="13">
        <v>7500.0</v>
      </c>
      <c r="V34" s="13">
        <v>7500.0</v>
      </c>
      <c r="W34" s="13">
        <v>7500.0</v>
      </c>
      <c r="X34" s="13">
        <v>7500.0</v>
      </c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</row>
    <row r="35" ht="15.75" customHeight="1">
      <c r="A35" s="6"/>
      <c r="B35" s="6" t="s">
        <v>37</v>
      </c>
      <c r="C35" s="6" t="s">
        <v>38</v>
      </c>
      <c r="D35" s="18">
        <v>2500.0</v>
      </c>
      <c r="E35" s="12"/>
      <c r="F35" s="12">
        <v>2625.0</v>
      </c>
      <c r="G35" s="12">
        <v>4275.0</v>
      </c>
      <c r="H35" s="12"/>
      <c r="I35" s="12"/>
      <c r="J35" s="12">
        <v>2625.0</v>
      </c>
      <c r="K35" s="13"/>
      <c r="L35" s="13"/>
      <c r="M35" s="13"/>
      <c r="N35" s="13"/>
      <c r="O35" s="13">
        <v>0.0</v>
      </c>
      <c r="P35" s="13">
        <v>2625.0</v>
      </c>
      <c r="Q35" s="13"/>
      <c r="R35" s="13"/>
      <c r="S35" s="13"/>
      <c r="T35" s="13">
        <v>2625.0</v>
      </c>
      <c r="U35" s="13"/>
      <c r="V35" s="13"/>
      <c r="W35" s="13"/>
      <c r="X35" s="13" t="s">
        <v>7</v>
      </c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ht="15.75" customHeight="1">
      <c r="A36" s="6"/>
      <c r="B36" s="6"/>
      <c r="C36" s="6"/>
      <c r="D36" s="18"/>
      <c r="E36" s="12"/>
      <c r="F36" s="12"/>
      <c r="G36" s="12"/>
      <c r="H36" s="12"/>
      <c r="I36" s="12"/>
      <c r="J36" s="1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ht="20.25" customHeight="1">
      <c r="A37" s="17" t="s">
        <v>39</v>
      </c>
      <c r="B37" s="17"/>
      <c r="C37" s="17"/>
      <c r="D37" s="19"/>
      <c r="E37" s="12"/>
      <c r="F37" s="12"/>
      <c r="G37" s="12"/>
      <c r="H37" s="12"/>
      <c r="I37" s="12"/>
      <c r="J37" s="1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ht="15.75" customHeight="1">
      <c r="A38" s="6"/>
      <c r="B38" s="6" t="s">
        <v>40</v>
      </c>
      <c r="C38" s="6" t="s">
        <v>41</v>
      </c>
      <c r="D38" s="18">
        <v>0.0</v>
      </c>
      <c r="E38" s="12"/>
      <c r="F38" s="12">
        <v>60699.55</v>
      </c>
      <c r="G38" s="12"/>
      <c r="H38" s="12"/>
      <c r="I38" s="12"/>
      <c r="J38" s="12">
        <v>96770.69</v>
      </c>
      <c r="K38" s="13"/>
      <c r="L38" s="13"/>
      <c r="M38" s="13"/>
      <c r="N38" s="13"/>
      <c r="O38" s="13">
        <v>35000.0</v>
      </c>
      <c r="P38" s="13">
        <v>30000.0</v>
      </c>
      <c r="Q38" s="13">
        <v>0.0</v>
      </c>
      <c r="R38" s="13">
        <v>0.0</v>
      </c>
      <c r="S38" s="13">
        <v>0.0</v>
      </c>
      <c r="T38" s="13"/>
      <c r="U38" s="13"/>
      <c r="V38" s="13"/>
      <c r="W38" s="13"/>
      <c r="X38" s="13">
        <v>0.0</v>
      </c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ht="15.75" customHeight="1">
      <c r="A39" s="6"/>
      <c r="B39" s="6" t="s">
        <v>42</v>
      </c>
      <c r="C39" s="6" t="s">
        <v>43</v>
      </c>
      <c r="D39" s="18">
        <v>0.0</v>
      </c>
      <c r="E39" s="12"/>
      <c r="F39" s="12"/>
      <c r="G39" s="12">
        <v>3475.0</v>
      </c>
      <c r="H39" s="12">
        <v>3000.0</v>
      </c>
      <c r="I39" s="12"/>
      <c r="J39" s="12">
        <v>1000.0</v>
      </c>
      <c r="K39" s="13">
        <v>1000.0</v>
      </c>
      <c r="L39" s="13">
        <v>1000.0</v>
      </c>
      <c r="M39" s="13">
        <v>1000.0</v>
      </c>
      <c r="N39" s="13">
        <v>1000.0</v>
      </c>
      <c r="O39" s="13">
        <v>1000.0</v>
      </c>
      <c r="P39" s="13">
        <v>1000.0</v>
      </c>
      <c r="Q39" s="13">
        <v>1000.0</v>
      </c>
      <c r="R39" s="13">
        <v>1000.0</v>
      </c>
      <c r="S39" s="13">
        <v>1000.0</v>
      </c>
      <c r="T39" s="13">
        <v>1000.0</v>
      </c>
      <c r="U39" s="13">
        <v>1000.0</v>
      </c>
      <c r="V39" s="13">
        <v>1000.0</v>
      </c>
      <c r="W39" s="13">
        <v>1000.0</v>
      </c>
      <c r="X39" s="13">
        <v>1000.0</v>
      </c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ht="15.75" customHeight="1">
      <c r="A40" s="6"/>
      <c r="B40" s="6"/>
      <c r="C40" s="6"/>
      <c r="D40" s="18"/>
      <c r="E40" s="12"/>
      <c r="F40" s="12"/>
      <c r="G40" s="12"/>
      <c r="H40" s="12"/>
      <c r="I40" s="12"/>
      <c r="J40" s="12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ht="15.75" customHeight="1">
      <c r="A41" s="6"/>
      <c r="B41" s="6"/>
      <c r="C41" s="6"/>
      <c r="D41" s="18"/>
      <c r="E41" s="12"/>
      <c r="F41" s="12"/>
      <c r="G41" s="12"/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ht="15.75" customHeight="1">
      <c r="A42" s="17" t="s">
        <v>44</v>
      </c>
      <c r="B42" s="17"/>
      <c r="C42" s="17"/>
      <c r="D42" s="19"/>
      <c r="E42" s="12"/>
      <c r="F42" s="12"/>
      <c r="G42" s="12"/>
      <c r="H42" s="12"/>
      <c r="I42" s="12"/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ht="15.75" customHeight="1">
      <c r="A43" s="6"/>
      <c r="B43" s="6" t="s">
        <v>45</v>
      </c>
      <c r="C43" s="6" t="s">
        <v>46</v>
      </c>
      <c r="D43" s="18">
        <v>5700.0</v>
      </c>
      <c r="E43" s="12"/>
      <c r="F43" s="12">
        <v>5664.9</v>
      </c>
      <c r="G43" s="12"/>
      <c r="H43" s="12"/>
      <c r="I43" s="12"/>
      <c r="J43" s="12">
        <v>5664.9</v>
      </c>
      <c r="K43" s="13"/>
      <c r="L43" s="13"/>
      <c r="M43" s="13"/>
      <c r="N43" s="13">
        <v>5664.9</v>
      </c>
      <c r="O43" s="13"/>
      <c r="P43" s="13"/>
      <c r="Q43" s="13"/>
      <c r="R43" s="13"/>
      <c r="S43" s="13">
        <v>5665.0</v>
      </c>
      <c r="T43" s="13"/>
      <c r="U43" s="13"/>
      <c r="V43" s="13"/>
      <c r="W43" s="13" t="s">
        <v>7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ht="15.75" customHeight="1">
      <c r="A44" s="6"/>
      <c r="B44" s="6" t="s">
        <v>47</v>
      </c>
      <c r="C44" s="6" t="s">
        <v>46</v>
      </c>
      <c r="D44" s="18">
        <v>750.0</v>
      </c>
      <c r="E44" s="12"/>
      <c r="F44" s="12">
        <v>1082.7</v>
      </c>
      <c r="G44" s="12"/>
      <c r="H44" s="12"/>
      <c r="I44" s="12"/>
      <c r="J44" s="12">
        <v>1117.81</v>
      </c>
      <c r="K44" s="13"/>
      <c r="L44" s="13"/>
      <c r="M44" s="13"/>
      <c r="N44" s="13">
        <v>1218.87</v>
      </c>
      <c r="O44" s="13"/>
      <c r="P44" s="13"/>
      <c r="Q44" s="13"/>
      <c r="R44" s="13"/>
      <c r="S44" s="13">
        <v>1219.0</v>
      </c>
      <c r="T44" s="13"/>
      <c r="U44" s="13"/>
      <c r="V44" s="13"/>
      <c r="W44" s="13" t="s">
        <v>7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ht="15.75" customHeight="1">
      <c r="A45" s="6"/>
      <c r="B45" s="6" t="s">
        <v>48</v>
      </c>
      <c r="C45" s="6" t="s">
        <v>46</v>
      </c>
      <c r="D45" s="18">
        <v>650.0</v>
      </c>
      <c r="E45" s="12"/>
      <c r="F45" s="12">
        <v>629.41</v>
      </c>
      <c r="G45" s="12"/>
      <c r="H45" s="12"/>
      <c r="I45" s="12"/>
      <c r="J45" s="12">
        <v>650.39</v>
      </c>
      <c r="K45" s="13"/>
      <c r="L45" s="13"/>
      <c r="M45" s="13"/>
      <c r="N45" s="13">
        <v>650.4</v>
      </c>
      <c r="O45" s="13"/>
      <c r="P45" s="13"/>
      <c r="Q45" s="13"/>
      <c r="R45" s="13"/>
      <c r="S45" s="13" t="s">
        <v>7</v>
      </c>
      <c r="T45" s="13"/>
      <c r="U45" s="13"/>
      <c r="V45" s="13"/>
      <c r="W45" s="13" t="s">
        <v>7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ht="15.75" customHeight="1">
      <c r="A46" s="6"/>
      <c r="B46" s="6" t="s">
        <v>49</v>
      </c>
      <c r="C46" s="6" t="s">
        <v>23</v>
      </c>
      <c r="D46" s="18">
        <v>2500.0</v>
      </c>
      <c r="E46" s="12"/>
      <c r="F46" s="12"/>
      <c r="G46" s="12">
        <f>1508.05+2191.12</f>
        <v>3699.17</v>
      </c>
      <c r="H46" s="12"/>
      <c r="I46" s="12"/>
      <c r="J46" s="12"/>
      <c r="K46" s="13"/>
      <c r="L46" s="13">
        <v>3700.0</v>
      </c>
      <c r="M46" s="13"/>
      <c r="N46" s="13"/>
      <c r="O46" s="13"/>
      <c r="P46" s="13">
        <v>3700.0</v>
      </c>
      <c r="Q46" s="13"/>
      <c r="R46" s="13"/>
      <c r="S46" s="13"/>
      <c r="T46" s="13">
        <v>2500.0</v>
      </c>
      <c r="U46" s="13"/>
      <c r="V46" s="13"/>
      <c r="W46" s="13"/>
      <c r="X46" s="13" t="s">
        <v>7</v>
      </c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ht="15.75" customHeight="1">
      <c r="A47" s="6"/>
      <c r="B47" s="6" t="s">
        <v>50</v>
      </c>
      <c r="C47" s="6" t="s">
        <v>51</v>
      </c>
      <c r="D47" s="18">
        <v>318.0</v>
      </c>
      <c r="E47" s="12"/>
      <c r="F47" s="12"/>
      <c r="G47" s="12"/>
      <c r="H47" s="12"/>
      <c r="I47" s="12"/>
      <c r="J47" s="12"/>
      <c r="K47" s="13"/>
      <c r="L47" s="13"/>
      <c r="M47" s="13"/>
      <c r="N47" s="13"/>
      <c r="O47" s="13"/>
      <c r="P47" s="13"/>
      <c r="Q47" s="13"/>
      <c r="R47" s="13"/>
      <c r="S47" s="13">
        <v>318.0</v>
      </c>
      <c r="T47" s="13" t="s">
        <v>7</v>
      </c>
      <c r="U47" s="13"/>
      <c r="V47" s="13"/>
      <c r="W47" s="13"/>
      <c r="X47" s="13" t="s">
        <v>7</v>
      </c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ht="15.75" customHeight="1">
      <c r="A48" s="6"/>
      <c r="B48" s="6" t="s">
        <v>52</v>
      </c>
      <c r="C48" s="6" t="s">
        <v>25</v>
      </c>
      <c r="D48" s="18">
        <v>1130.0</v>
      </c>
      <c r="E48" s="12">
        <v>539.0</v>
      </c>
      <c r="F48" s="12"/>
      <c r="G48" s="12">
        <v>566.32</v>
      </c>
      <c r="H48" s="12"/>
      <c r="I48" s="12"/>
      <c r="J48" s="12">
        <v>566.32</v>
      </c>
      <c r="K48" s="13"/>
      <c r="L48" s="13"/>
      <c r="M48" s="13"/>
      <c r="N48" s="13">
        <v>539.0</v>
      </c>
      <c r="O48" s="13"/>
      <c r="P48" s="13"/>
      <c r="Q48" s="13"/>
      <c r="R48" s="13"/>
      <c r="S48" s="13">
        <v>539.0</v>
      </c>
      <c r="T48" s="13"/>
      <c r="U48" s="13"/>
      <c r="V48" s="13"/>
      <c r="W48" s="13">
        <v>1130.0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ht="18.0" customHeight="1">
      <c r="A49" s="6"/>
      <c r="B49" s="6" t="s">
        <v>53</v>
      </c>
      <c r="C49" s="6">
        <v>22.0</v>
      </c>
      <c r="D49" s="18">
        <v>4000.0</v>
      </c>
      <c r="E49" s="12"/>
      <c r="F49" s="12"/>
      <c r="G49" s="12">
        <v>11638.21</v>
      </c>
      <c r="H49" s="12"/>
      <c r="I49" s="12"/>
      <c r="J49" s="12"/>
      <c r="K49" s="13">
        <v>7600.0</v>
      </c>
      <c r="L49" s="13"/>
      <c r="M49" s="13"/>
      <c r="N49" s="13"/>
      <c r="O49" s="13"/>
      <c r="P49" s="13">
        <v>4000.0</v>
      </c>
      <c r="Q49" s="13"/>
      <c r="R49" s="13"/>
      <c r="S49" s="13"/>
      <c r="T49" s="13">
        <v>4000.0</v>
      </c>
      <c r="U49" s="13"/>
      <c r="V49" s="13"/>
      <c r="W49" s="13"/>
      <c r="X49" s="13">
        <v>4000.0</v>
      </c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ht="15.75" customHeight="1">
      <c r="A50" s="6"/>
      <c r="B50" s="6" t="s">
        <v>54</v>
      </c>
      <c r="C50" s="6" t="s">
        <v>41</v>
      </c>
      <c r="D50" s="18">
        <v>700.0</v>
      </c>
      <c r="E50" s="12">
        <v>790.25</v>
      </c>
      <c r="F50" s="12"/>
      <c r="G50" s="12"/>
      <c r="H50" s="12">
        <v>720.16</v>
      </c>
      <c r="I50" s="12"/>
      <c r="J50" s="12"/>
      <c r="K50" s="13"/>
      <c r="L50" s="13"/>
      <c r="M50" s="13">
        <v>700.0</v>
      </c>
      <c r="N50" s="13"/>
      <c r="O50" s="13"/>
      <c r="P50" s="13"/>
      <c r="Q50" s="13">
        <v>700.0</v>
      </c>
      <c r="R50" s="13"/>
      <c r="S50" s="13"/>
      <c r="T50" s="13"/>
      <c r="U50" s="13">
        <v>700.0</v>
      </c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ht="15.75" customHeight="1">
      <c r="A51" s="6"/>
      <c r="B51" s="6" t="s">
        <v>55</v>
      </c>
      <c r="C51" s="6" t="s">
        <v>25</v>
      </c>
      <c r="D51" s="18">
        <v>490.0</v>
      </c>
      <c r="E51" s="12"/>
      <c r="F51" s="12">
        <v>490.0</v>
      </c>
      <c r="G51" s="12">
        <v>445.03</v>
      </c>
      <c r="H51" s="12"/>
      <c r="I51" s="12"/>
      <c r="J51" s="12">
        <v>445.03</v>
      </c>
      <c r="K51" s="13"/>
      <c r="L51" s="13"/>
      <c r="M51" s="13"/>
      <c r="N51" s="13">
        <v>490.0</v>
      </c>
      <c r="O51" s="13"/>
      <c r="P51" s="13"/>
      <c r="Q51" s="13"/>
      <c r="R51" s="13"/>
      <c r="S51" s="13">
        <v>490.0</v>
      </c>
      <c r="T51" s="13"/>
      <c r="U51" s="13"/>
      <c r="V51" s="13"/>
      <c r="W51" s="13">
        <v>490.0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ht="15.75" customHeight="1">
      <c r="A52" s="6"/>
      <c r="B52" s="6" t="s">
        <v>56</v>
      </c>
      <c r="C52" s="6">
        <v>25.0</v>
      </c>
      <c r="D52" s="18">
        <v>1220.0</v>
      </c>
      <c r="E52" s="12"/>
      <c r="F52" s="12"/>
      <c r="G52" s="12">
        <v>1223.0</v>
      </c>
      <c r="H52" s="12"/>
      <c r="I52" s="12"/>
      <c r="J52" s="12"/>
      <c r="K52" s="13">
        <v>1223.0</v>
      </c>
      <c r="L52" s="13"/>
      <c r="M52" s="13"/>
      <c r="N52" s="13"/>
      <c r="O52" s="13">
        <v>1223.0</v>
      </c>
      <c r="P52" s="13"/>
      <c r="Q52" s="13"/>
      <c r="R52" s="13"/>
      <c r="S52" s="13">
        <v>1220.0</v>
      </c>
      <c r="T52" s="13"/>
      <c r="U52" s="13"/>
      <c r="V52" s="13"/>
      <c r="W52" s="13">
        <v>1220.0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ht="15.75" customHeight="1">
      <c r="A53" s="6"/>
      <c r="B53" s="6" t="s">
        <v>57</v>
      </c>
      <c r="C53" s="6" t="s">
        <v>25</v>
      </c>
      <c r="D53" s="20">
        <v>3242.0</v>
      </c>
      <c r="E53" s="12"/>
      <c r="F53" s="12">
        <v>3242.0</v>
      </c>
      <c r="G53" s="12"/>
      <c r="H53" s="12"/>
      <c r="I53" s="12"/>
      <c r="J53" s="12"/>
      <c r="K53" s="13">
        <v>3242.0</v>
      </c>
      <c r="L53" s="13"/>
      <c r="M53" s="13"/>
      <c r="N53" s="13"/>
      <c r="O53" s="13">
        <v>3242.0</v>
      </c>
      <c r="P53" s="13">
        <v>0.0</v>
      </c>
      <c r="Q53" s="13"/>
      <c r="R53" s="13"/>
      <c r="S53" s="13">
        <v>3242.0</v>
      </c>
      <c r="T53" s="13"/>
      <c r="U53" s="13"/>
      <c r="V53" s="13"/>
      <c r="W53" s="13">
        <v>3242.0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ht="15.75" customHeight="1">
      <c r="A54" s="6"/>
      <c r="B54" s="6" t="s">
        <v>58</v>
      </c>
      <c r="C54" s="6" t="s">
        <v>59</v>
      </c>
      <c r="D54" s="20">
        <v>4000.0</v>
      </c>
      <c r="E54" s="12"/>
      <c r="F54" s="12">
        <v>4000.0</v>
      </c>
      <c r="G54" s="12"/>
      <c r="H54" s="12"/>
      <c r="I54" s="12"/>
      <c r="J54" s="12"/>
      <c r="K54" s="13">
        <v>4000.0</v>
      </c>
      <c r="L54" s="13"/>
      <c r="M54" s="13"/>
      <c r="N54" s="13">
        <v>4000.0</v>
      </c>
      <c r="O54" s="13" t="s">
        <v>7</v>
      </c>
      <c r="P54" s="13"/>
      <c r="Q54" s="13"/>
      <c r="R54" s="13"/>
      <c r="S54" s="13">
        <v>4000.0</v>
      </c>
      <c r="T54" s="13" t="s">
        <v>7</v>
      </c>
      <c r="U54" s="13" t="s">
        <v>7</v>
      </c>
      <c r="V54" s="13">
        <v>0.0</v>
      </c>
      <c r="W54" s="13">
        <v>4000.0</v>
      </c>
      <c r="X54" s="13" t="s">
        <v>7</v>
      </c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ht="15.75" customHeight="1">
      <c r="A55" s="6"/>
      <c r="B55" s="6" t="s">
        <v>60</v>
      </c>
      <c r="C55" s="6"/>
      <c r="D55" s="20">
        <v>5000.0</v>
      </c>
      <c r="E55" s="12"/>
      <c r="F55" s="12"/>
      <c r="G55" s="12"/>
      <c r="H55" s="12"/>
      <c r="I55" s="12"/>
      <c r="J55" s="12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ht="15.75" customHeight="1">
      <c r="A56" s="6"/>
      <c r="B56" s="6"/>
      <c r="C56" s="6"/>
      <c r="D56" s="18"/>
      <c r="E56" s="12"/>
      <c r="F56" s="12"/>
      <c r="G56" s="12"/>
      <c r="H56" s="12"/>
      <c r="I56" s="12"/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ht="15.75" customHeight="1">
      <c r="A57" s="21" t="s">
        <v>61</v>
      </c>
      <c r="B57" s="14"/>
      <c r="C57" s="14"/>
      <c r="D57" s="22"/>
      <c r="E57" s="23">
        <f t="shared" ref="E57:X57" si="5">SUM(E14:E55)</f>
        <v>59235.68</v>
      </c>
      <c r="F57" s="23">
        <f t="shared" si="5"/>
        <v>85316.71</v>
      </c>
      <c r="G57" s="23">
        <f t="shared" si="5"/>
        <v>92379.51</v>
      </c>
      <c r="H57" s="23">
        <f t="shared" si="5"/>
        <v>11798.33</v>
      </c>
      <c r="I57" s="23">
        <f t="shared" si="5"/>
        <v>121264.06</v>
      </c>
      <c r="J57" s="23">
        <f t="shared" si="5"/>
        <v>117172.01</v>
      </c>
      <c r="K57" s="16">
        <f t="shared" si="5"/>
        <v>85345.85</v>
      </c>
      <c r="L57" s="16">
        <f t="shared" si="5"/>
        <v>16494.26</v>
      </c>
      <c r="M57" s="16">
        <f t="shared" si="5"/>
        <v>134482.74</v>
      </c>
      <c r="N57" s="16">
        <f t="shared" si="5"/>
        <v>21063.17</v>
      </c>
      <c r="O57" s="16">
        <f t="shared" si="5"/>
        <v>120751.22</v>
      </c>
      <c r="P57" s="16">
        <f t="shared" si="5"/>
        <v>53325</v>
      </c>
      <c r="Q57" s="16">
        <f t="shared" si="5"/>
        <v>58055.1</v>
      </c>
      <c r="R57" s="16">
        <f t="shared" si="5"/>
        <v>112000</v>
      </c>
      <c r="S57" s="16">
        <f t="shared" si="5"/>
        <v>68578</v>
      </c>
      <c r="T57" s="16">
        <f t="shared" si="5"/>
        <v>29494</v>
      </c>
      <c r="U57" s="16">
        <f t="shared" si="5"/>
        <v>45375</v>
      </c>
      <c r="V57" s="16">
        <f t="shared" si="5"/>
        <v>96500</v>
      </c>
      <c r="W57" s="16">
        <f t="shared" si="5"/>
        <v>53757</v>
      </c>
      <c r="X57" s="16">
        <f t="shared" si="5"/>
        <v>24369</v>
      </c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ht="15.75" customHeight="1">
      <c r="A58" s="6"/>
      <c r="B58" s="6"/>
      <c r="C58" s="6"/>
      <c r="D58" s="18"/>
      <c r="E58" s="12"/>
      <c r="F58" s="12"/>
      <c r="G58" s="12"/>
      <c r="H58" s="12"/>
      <c r="I58" s="12"/>
      <c r="J58" s="12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ht="15.75" customHeight="1">
      <c r="A59" s="24" t="s">
        <v>62</v>
      </c>
      <c r="B59" s="25"/>
      <c r="C59" s="25"/>
      <c r="D59" s="26"/>
      <c r="E59" s="27">
        <f t="shared" ref="E59:X59" si="6">E11-E57</f>
        <v>13702.76</v>
      </c>
      <c r="F59" s="27">
        <f t="shared" si="6"/>
        <v>6001.5</v>
      </c>
      <c r="G59" s="27">
        <f t="shared" si="6"/>
        <v>-16209.45</v>
      </c>
      <c r="H59" s="27">
        <f t="shared" si="6"/>
        <v>28252.22</v>
      </c>
      <c r="I59" s="27">
        <f t="shared" si="6"/>
        <v>-30556.61</v>
      </c>
      <c r="J59" s="27">
        <f t="shared" si="6"/>
        <v>153037.05</v>
      </c>
      <c r="K59" s="28">
        <f t="shared" si="6"/>
        <v>138091.2</v>
      </c>
      <c r="L59" s="28">
        <f t="shared" si="6"/>
        <v>191996.94</v>
      </c>
      <c r="M59" s="28">
        <f t="shared" si="6"/>
        <v>121314.2</v>
      </c>
      <c r="N59" s="28">
        <f t="shared" si="6"/>
        <v>164051.03</v>
      </c>
      <c r="O59" s="28">
        <f t="shared" si="6"/>
        <v>107099.81</v>
      </c>
      <c r="P59" s="28">
        <f t="shared" si="6"/>
        <v>117574.81</v>
      </c>
      <c r="Q59" s="28">
        <f t="shared" si="6"/>
        <v>123319.71</v>
      </c>
      <c r="R59" s="28">
        <f t="shared" si="6"/>
        <v>53119.71</v>
      </c>
      <c r="S59" s="28">
        <f t="shared" si="6"/>
        <v>26341.71</v>
      </c>
      <c r="T59" s="28">
        <f t="shared" si="6"/>
        <v>38647.71</v>
      </c>
      <c r="U59" s="28">
        <f t="shared" si="6"/>
        <v>35072.71</v>
      </c>
      <c r="V59" s="28">
        <f t="shared" si="6"/>
        <v>-19627.29</v>
      </c>
      <c r="W59" s="28">
        <f t="shared" si="6"/>
        <v>-31584.29</v>
      </c>
      <c r="X59" s="28">
        <f t="shared" si="6"/>
        <v>-14153.29</v>
      </c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ht="15.75" customHeight="1">
      <c r="A60" s="6"/>
      <c r="B60" s="6"/>
      <c r="C60" s="6"/>
      <c r="D60" s="29"/>
      <c r="E60" s="12"/>
      <c r="F60" s="12"/>
      <c r="G60" s="12"/>
      <c r="H60" s="12"/>
      <c r="I60" s="12"/>
      <c r="J60" s="12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ht="15.75" customHeight="1">
      <c r="A61" s="6"/>
      <c r="B61" s="6"/>
      <c r="C61" s="6"/>
      <c r="D61" s="29"/>
      <c r="E61" s="12"/>
      <c r="F61" s="12"/>
      <c r="G61" s="12"/>
      <c r="H61" s="12"/>
      <c r="I61" s="12"/>
      <c r="J61" s="12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</row>
  </sheetData>
  <printOptions/>
  <pageMargins bottom="0.75" footer="0.0" header="0.0" left="0.7" right="0.7" top="0.75"/>
  <pageSetup orientation="portrait"/>
  <drawing r:id="rId2"/>
  <legacyDrawing r:id="rId3"/>
</worksheet>
</file>