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chel\Documents\Farm stuff\Kitchen Table Consultants\"/>
    </mc:Choice>
  </mc:AlternateContent>
  <bookViews>
    <workbookView xWindow="0" yWindow="0" windowWidth="20490" windowHeight="7365" activeTab="2"/>
  </bookViews>
  <sheets>
    <sheet name="Budget Exercise" sheetId="4" r:id="rId1"/>
    <sheet name="Sales by Channel" sheetId="2" r:id="rId2"/>
    <sheet name="Budget" sheetId="3" r:id="rId3"/>
    <sheet name="Assumptions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M9" i="3"/>
  <c r="H10" i="3"/>
  <c r="H11" i="3"/>
  <c r="H12" i="3"/>
  <c r="H13" i="3"/>
  <c r="H9" i="3"/>
  <c r="P23" i="3" l="1"/>
  <c r="J32" i="3"/>
  <c r="H32" i="3"/>
  <c r="J31" i="3"/>
  <c r="J30" i="3"/>
  <c r="J29" i="3"/>
  <c r="J28" i="3"/>
  <c r="H31" i="3"/>
  <c r="H30" i="3"/>
  <c r="H29" i="3"/>
  <c r="H28" i="3"/>
  <c r="J26" i="3" l="1"/>
  <c r="J25" i="3"/>
  <c r="J24" i="3"/>
  <c r="J23" i="3"/>
  <c r="H26" i="3"/>
  <c r="H25" i="3"/>
  <c r="H24" i="3"/>
  <c r="H23" i="3"/>
  <c r="J17" i="3"/>
  <c r="J18" i="3"/>
  <c r="J19" i="3"/>
  <c r="J20" i="3"/>
  <c r="J21" i="3"/>
  <c r="J16" i="3"/>
  <c r="H21" i="3"/>
  <c r="H33" i="3"/>
  <c r="H34" i="3"/>
  <c r="H17" i="3"/>
  <c r="H18" i="3"/>
  <c r="H19" i="3"/>
  <c r="H20" i="3"/>
  <c r="H16" i="3"/>
  <c r="R42" i="3" l="1"/>
  <c r="R41" i="3"/>
  <c r="R37" i="3"/>
  <c r="R38" i="3"/>
  <c r="R39" i="3"/>
  <c r="R40" i="3"/>
  <c r="R44" i="3"/>
  <c r="R45" i="3"/>
  <c r="R47" i="3"/>
  <c r="R48" i="3"/>
  <c r="R49" i="3"/>
  <c r="R50" i="3"/>
  <c r="R51" i="3"/>
  <c r="R54" i="3"/>
  <c r="R63" i="3"/>
  <c r="R69" i="3"/>
  <c r="I70" i="3"/>
  <c r="B17" i="2" l="1"/>
  <c r="G17" i="2" s="1"/>
  <c r="M10" i="3" s="1"/>
  <c r="R10" i="3" s="1"/>
  <c r="B18" i="2"/>
  <c r="G18" i="2" s="1"/>
  <c r="M11" i="3" s="1"/>
  <c r="R11" i="3" s="1"/>
  <c r="B19" i="2"/>
  <c r="G19" i="2" s="1"/>
  <c r="M12" i="3" s="1"/>
  <c r="R12" i="3" s="1"/>
  <c r="B16" i="2"/>
  <c r="G16" i="2" s="1"/>
  <c r="R9" i="3" s="1"/>
  <c r="D11" i="2"/>
  <c r="D4" i="2"/>
  <c r="D5" i="2"/>
  <c r="D6" i="2"/>
  <c r="D7" i="2"/>
  <c r="D3" i="2"/>
  <c r="B8" i="2"/>
  <c r="I65" i="3"/>
  <c r="G65" i="3"/>
  <c r="I52" i="3"/>
  <c r="G52" i="3"/>
  <c r="I42" i="3"/>
  <c r="G42" i="3"/>
  <c r="I31" i="3"/>
  <c r="G31" i="3"/>
  <c r="I26" i="3"/>
  <c r="G26" i="3"/>
  <c r="I21" i="3"/>
  <c r="G21" i="3"/>
  <c r="I13" i="3"/>
  <c r="G13" i="3"/>
  <c r="R16" i="3" l="1"/>
  <c r="S16" i="3" s="1"/>
  <c r="R32" i="3"/>
  <c r="S32" i="3" s="1"/>
  <c r="R13" i="3"/>
  <c r="R59" i="3" s="1"/>
  <c r="S59" i="3" s="1"/>
  <c r="R18" i="3"/>
  <c r="S18" i="3" s="1"/>
  <c r="R17" i="3"/>
  <c r="S17" i="3" s="1"/>
  <c r="R20" i="3"/>
  <c r="S20" i="3" s="1"/>
  <c r="R19" i="3"/>
  <c r="S19" i="3" s="1"/>
  <c r="R30" i="3"/>
  <c r="S30" i="3" s="1"/>
  <c r="R29" i="3"/>
  <c r="S29" i="3" s="1"/>
  <c r="R28" i="3"/>
  <c r="S28" i="3" s="1"/>
  <c r="R24" i="3"/>
  <c r="S24" i="3" s="1"/>
  <c r="R23" i="3"/>
  <c r="S23" i="3" s="1"/>
  <c r="R25" i="3"/>
  <c r="S25" i="3" s="1"/>
  <c r="R62" i="3"/>
  <c r="S62" i="3" s="1"/>
  <c r="H42" i="3"/>
  <c r="H65" i="3"/>
  <c r="J10" i="3"/>
  <c r="C17" i="2" s="1"/>
  <c r="J56" i="3"/>
  <c r="J55" i="3"/>
  <c r="H52" i="3"/>
  <c r="H40" i="3"/>
  <c r="H44" i="3"/>
  <c r="H50" i="3"/>
  <c r="H57" i="3"/>
  <c r="H61" i="3"/>
  <c r="H39" i="3"/>
  <c r="H49" i="3"/>
  <c r="H60" i="3"/>
  <c r="H37" i="3"/>
  <c r="H41" i="3"/>
  <c r="H45" i="3"/>
  <c r="H54" i="3"/>
  <c r="H58" i="3"/>
  <c r="H62" i="3"/>
  <c r="H69" i="3"/>
  <c r="H47" i="3"/>
  <c r="H64" i="3"/>
  <c r="H38" i="3"/>
  <c r="H46" i="3"/>
  <c r="H48" i="3"/>
  <c r="H51" i="3"/>
  <c r="H59" i="3"/>
  <c r="H63" i="3"/>
  <c r="J11" i="3"/>
  <c r="C18" i="2" s="1"/>
  <c r="I66" i="3"/>
  <c r="J66" i="3" s="1"/>
  <c r="J42" i="3"/>
  <c r="J12" i="3"/>
  <c r="C19" i="2" s="1"/>
  <c r="J52" i="3"/>
  <c r="J9" i="3"/>
  <c r="C16" i="2" s="1"/>
  <c r="P24" i="3"/>
  <c r="J39" i="3"/>
  <c r="J60" i="3"/>
  <c r="P25" i="3"/>
  <c r="P30" i="3"/>
  <c r="J40" i="3"/>
  <c r="J45" i="3"/>
  <c r="J50" i="3"/>
  <c r="J64" i="3"/>
  <c r="J37" i="3"/>
  <c r="J41" i="3"/>
  <c r="J46" i="3"/>
  <c r="J57" i="3"/>
  <c r="J61" i="3"/>
  <c r="P28" i="3"/>
  <c r="P32" i="3"/>
  <c r="J38" i="3"/>
  <c r="J47" i="3"/>
  <c r="J48" i="3"/>
  <c r="J51" i="3"/>
  <c r="J58" i="3"/>
  <c r="J62" i="3"/>
  <c r="P29" i="3"/>
  <c r="J44" i="3"/>
  <c r="J49" i="3"/>
  <c r="J59" i="3"/>
  <c r="J63" i="3"/>
  <c r="J54" i="3"/>
  <c r="J69" i="3"/>
  <c r="J65" i="3"/>
  <c r="J13" i="3"/>
  <c r="G20" i="2"/>
  <c r="G33" i="3"/>
  <c r="G66" i="3"/>
  <c r="H66" i="3" s="1"/>
  <c r="I33" i="3"/>
  <c r="S12" i="3" l="1"/>
  <c r="R60" i="3"/>
  <c r="S60" i="3" s="1"/>
  <c r="R58" i="3"/>
  <c r="S58" i="3" s="1"/>
  <c r="S40" i="3"/>
  <c r="S45" i="3"/>
  <c r="S49" i="3"/>
  <c r="S53" i="3"/>
  <c r="S69" i="3"/>
  <c r="S42" i="3"/>
  <c r="S51" i="3"/>
  <c r="S63" i="3"/>
  <c r="S39" i="3"/>
  <c r="S56" i="3"/>
  <c r="S37" i="3"/>
  <c r="S41" i="3"/>
  <c r="S50" i="3"/>
  <c r="S54" i="3"/>
  <c r="S38" i="3"/>
  <c r="S47" i="3"/>
  <c r="S55" i="3"/>
  <c r="S44" i="3"/>
  <c r="S13" i="3"/>
  <c r="S48" i="3"/>
  <c r="S68" i="3"/>
  <c r="R61" i="3"/>
  <c r="S61" i="3" s="1"/>
  <c r="R46" i="3"/>
  <c r="S10" i="3"/>
  <c r="S9" i="3"/>
  <c r="S11" i="3"/>
  <c r="R64" i="3"/>
  <c r="S64" i="3" s="1"/>
  <c r="R57" i="3"/>
  <c r="R26" i="3"/>
  <c r="S26" i="3" s="1"/>
  <c r="R21" i="3"/>
  <c r="S21" i="3" s="1"/>
  <c r="R31" i="3"/>
  <c r="S31" i="3" s="1"/>
  <c r="G34" i="3"/>
  <c r="I34" i="3"/>
  <c r="J33" i="3"/>
  <c r="D8" i="2"/>
  <c r="D12" i="2" s="1"/>
  <c r="G22" i="2" s="1"/>
  <c r="R65" i="3" l="1"/>
  <c r="S57" i="3"/>
  <c r="R52" i="3"/>
  <c r="S52" i="3" s="1"/>
  <c r="S46" i="3"/>
  <c r="R33" i="3"/>
  <c r="G67" i="3"/>
  <c r="G70" i="3" s="1"/>
  <c r="I67" i="3"/>
  <c r="J34" i="3"/>
  <c r="R34" i="3" l="1"/>
  <c r="S33" i="3"/>
  <c r="R66" i="3"/>
  <c r="S66" i="3" s="1"/>
  <c r="S65" i="3"/>
  <c r="H70" i="3"/>
  <c r="H67" i="3"/>
  <c r="J70" i="3"/>
  <c r="J67" i="3"/>
  <c r="R67" i="3" l="1"/>
  <c r="S34" i="3"/>
  <c r="R70" i="3" l="1"/>
  <c r="S70" i="3" s="1"/>
  <c r="S67" i="3"/>
</calcChain>
</file>

<file path=xl/sharedStrings.xml><?xml version="1.0" encoding="utf-8"?>
<sst xmlns="http://schemas.openxmlformats.org/spreadsheetml/2006/main" count="269" uniqueCount="141">
  <si>
    <t>Budget Worksheet</t>
  </si>
  <si>
    <t>Assumptions</t>
  </si>
  <si>
    <t>Exisiting livestock farm, 5 years of operations</t>
  </si>
  <si>
    <t>They use Quickbooks</t>
  </si>
  <si>
    <t>They have already updated their Chart of Accounts for the year</t>
  </si>
  <si>
    <t>Starting Steps:</t>
  </si>
  <si>
    <t>Export the P&amp;L from Quickbooks, annual for last year</t>
  </si>
  <si>
    <t>Use the Chart of Accounts as the base of the budget</t>
  </si>
  <si>
    <t>Use the Chart of Accounts as the base of the assumptions tab</t>
  </si>
  <si>
    <t>What drives this business?</t>
  </si>
  <si>
    <t>What are the sales channels?</t>
  </si>
  <si>
    <t>Sales Channels</t>
  </si>
  <si>
    <t>On Farm Sales</t>
  </si>
  <si>
    <t>Market 1</t>
  </si>
  <si>
    <t>Market 2</t>
  </si>
  <si>
    <t>Market 3</t>
  </si>
  <si>
    <t>Meat CSA</t>
  </si>
  <si>
    <t>Notes:</t>
  </si>
  <si>
    <t>Sensitivity:</t>
  </si>
  <si>
    <t>Shrink or Grow</t>
  </si>
  <si>
    <t>sucking worse every year</t>
  </si>
  <si>
    <t>new management</t>
  </si>
  <si>
    <t>same</t>
  </si>
  <si>
    <t>SUBTOTAL</t>
  </si>
  <si>
    <t>TOTAL</t>
  </si>
  <si>
    <t>Chart of Accounts</t>
  </si>
  <si>
    <t>Number</t>
  </si>
  <si>
    <t>% of Sales</t>
  </si>
  <si>
    <t>Sales, Fixed, Variable, Budgeted</t>
  </si>
  <si>
    <t>Entry Type (S, F, V, B)</t>
  </si>
  <si>
    <t>Budget Set Up Numbers</t>
  </si>
  <si>
    <t>One Time</t>
  </si>
  <si>
    <t>Variable</t>
  </si>
  <si>
    <t>% of sales</t>
  </si>
  <si>
    <t>Build a Budget Exercise - AGENDA</t>
  </si>
  <si>
    <t>Jan - Dec 15</t>
  </si>
  <si>
    <t>Ordinary Income/Expense</t>
  </si>
  <si>
    <t>Income</t>
  </si>
  <si>
    <t>Beef</t>
  </si>
  <si>
    <t>Lamb</t>
  </si>
  <si>
    <t>Pork</t>
  </si>
  <si>
    <t>Purchased for Resale</t>
  </si>
  <si>
    <t>Total Income</t>
  </si>
  <si>
    <t>Cost of Goods Sold</t>
  </si>
  <si>
    <t>Beef COGS</t>
  </si>
  <si>
    <t>contract grazing</t>
  </si>
  <si>
    <t>Feed</t>
  </si>
  <si>
    <t>market livestock</t>
  </si>
  <si>
    <t>processing</t>
  </si>
  <si>
    <t>Breeding Fees</t>
  </si>
  <si>
    <t>Total Beef COGS</t>
  </si>
  <si>
    <t>Lamb COGS</t>
  </si>
  <si>
    <t>Total Lamb COGS</t>
  </si>
  <si>
    <t>Pork COGS</t>
  </si>
  <si>
    <t>Pork Feed</t>
  </si>
  <si>
    <t>Total Pork COGS</t>
  </si>
  <si>
    <t>Resale COGS</t>
  </si>
  <si>
    <t>Total COGS</t>
  </si>
  <si>
    <t>Gross Profit</t>
  </si>
  <si>
    <t>Expense</t>
  </si>
  <si>
    <t>FIXED EXPENSE</t>
  </si>
  <si>
    <t>Depreciation Expense</t>
  </si>
  <si>
    <t>Insurance</t>
  </si>
  <si>
    <t>Interest Expense</t>
  </si>
  <si>
    <t>Land Rent</t>
  </si>
  <si>
    <t>Property Taxes</t>
  </si>
  <si>
    <t>Total FIXED EXPENSE</t>
  </si>
  <si>
    <t>G &amp; A EXPENSE</t>
  </si>
  <si>
    <t>Marketing</t>
  </si>
  <si>
    <t>training/education</t>
  </si>
  <si>
    <t>Bank Service Charges</t>
  </si>
  <si>
    <t>Contributions</t>
  </si>
  <si>
    <t>Dues and Subscriptions</t>
  </si>
  <si>
    <t>Licenses and Permits</t>
  </si>
  <si>
    <t>Postage and Delivery</t>
  </si>
  <si>
    <t>Professional Fees</t>
  </si>
  <si>
    <t>Telephone</t>
  </si>
  <si>
    <t>Meals and Entertainment</t>
  </si>
  <si>
    <t>Travel</t>
  </si>
  <si>
    <t>Office Supplies</t>
  </si>
  <si>
    <t>Total G &amp; A EXPENSE</t>
  </si>
  <si>
    <t>LABOR</t>
  </si>
  <si>
    <t>OPERATING EXPENSE</t>
  </si>
  <si>
    <t>Bedding</t>
  </si>
  <si>
    <t>Building improvements</t>
  </si>
  <si>
    <t>Equipment</t>
  </si>
  <si>
    <t>Automobile Expense</t>
  </si>
  <si>
    <t>Fuel</t>
  </si>
  <si>
    <t>Utilities</t>
  </si>
  <si>
    <t xml:space="preserve">Vet </t>
  </si>
  <si>
    <t>Total OPERATING EXPENSE</t>
  </si>
  <si>
    <t>Total Expense</t>
  </si>
  <si>
    <t>Net Ordinary Income</t>
  </si>
  <si>
    <t>Other Income/Expense</t>
  </si>
  <si>
    <t>One-Time Expense</t>
  </si>
  <si>
    <t>Other Income</t>
  </si>
  <si>
    <t>Net Other Income</t>
  </si>
  <si>
    <t>Net Income</t>
  </si>
  <si>
    <t>Cash available for Debt Service</t>
  </si>
  <si>
    <t>Sales by Channel Sheet</t>
  </si>
  <si>
    <t>Budget Sheet</t>
  </si>
  <si>
    <t>Calculate the % of sales</t>
  </si>
  <si>
    <t>S</t>
  </si>
  <si>
    <t>V</t>
  </si>
  <si>
    <t>F</t>
  </si>
  <si>
    <t>B</t>
  </si>
  <si>
    <t>-</t>
  </si>
  <si>
    <t>depends/B</t>
  </si>
  <si>
    <t>Repairs and Supplies</t>
  </si>
  <si>
    <t>Live sales</t>
  </si>
  <si>
    <t>Sales</t>
  </si>
  <si>
    <t>% of Sales Forecast:</t>
  </si>
  <si>
    <t>Notes</t>
  </si>
  <si>
    <t>doubling pigs</t>
  </si>
  <si>
    <t>no major changes</t>
  </si>
  <si>
    <t>expecting 10% population growth</t>
  </si>
  <si>
    <t>*best guess*</t>
  </si>
  <si>
    <t>Difference</t>
  </si>
  <si>
    <t>DEMAND FORECAST (SALES)</t>
  </si>
  <si>
    <t>SUPPLY FORECAST (PRODUCTION)</t>
  </si>
  <si>
    <t>website fees, promo cards for the meat CSA, business cards</t>
  </si>
  <si>
    <t>Fixed or Budgeted</t>
  </si>
  <si>
    <t>Contributions &amp; Dues</t>
  </si>
  <si>
    <t>Critical Thinking Steps:</t>
  </si>
  <si>
    <t>Yellow Cells - fill in and experiment - close the gap between demand and supply</t>
  </si>
  <si>
    <t>Fill in the framework of your Chart of Accounts</t>
  </si>
  <si>
    <t>Make sure it ties in by Sales Channel</t>
  </si>
  <si>
    <t>Label your rows S, B, V, F</t>
  </si>
  <si>
    <t>Apply formulas with Sensitivity Factor</t>
  </si>
  <si>
    <t>Don't forget to fill in assumptions</t>
  </si>
  <si>
    <t>Jan - Dec 16</t>
  </si>
  <si>
    <t>as % of beef sales…</t>
  </si>
  <si>
    <t>as % of lamb sales…</t>
  </si>
  <si>
    <t>as % of pork sales…</t>
  </si>
  <si>
    <t>2016 Sales</t>
  </si>
  <si>
    <t>2016 Sales $</t>
  </si>
  <si>
    <t>2016 Sales %</t>
  </si>
  <si>
    <t>2017 Projected</t>
  </si>
  <si>
    <t>2017 Supply Value</t>
  </si>
  <si>
    <t>38 members @ $250</t>
  </si>
  <si>
    <t>2017 New Channels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</si>
</sst>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44" fontId="0" fillId="0" borderId="0" xfId="1" applyFont="1"/>
    <xf numFmtId="9" fontId="0" fillId="2" borderId="0" xfId="2" applyFont="1" applyFill="1"/>
    <xf numFmtId="44" fontId="0" fillId="0" borderId="0" xfId="0" applyNumberFormat="1"/>
    <xf numFmtId="44" fontId="0" fillId="0" borderId="0" xfId="1" applyFont="1" applyFill="1"/>
    <xf numFmtId="9" fontId="0" fillId="0" borderId="0" xfId="2" applyFont="1" applyFill="1"/>
    <xf numFmtId="44" fontId="2" fillId="0" borderId="1" xfId="0" applyNumberFormat="1" applyFont="1" applyBorder="1"/>
    <xf numFmtId="0" fontId="0" fillId="0" borderId="2" xfId="0" applyBorder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4" fontId="4" fillId="0" borderId="0" xfId="1" applyNumberFormat="1" applyFont="1"/>
    <xf numFmtId="9" fontId="4" fillId="0" borderId="0" xfId="2" applyFont="1"/>
    <xf numFmtId="164" fontId="4" fillId="0" borderId="4" xfId="1" applyNumberFormat="1" applyFont="1" applyBorder="1"/>
    <xf numFmtId="164" fontId="4" fillId="0" borderId="5" xfId="1" applyNumberFormat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7" xfId="1" applyNumberFormat="1" applyFont="1" applyBorder="1"/>
    <xf numFmtId="164" fontId="3" fillId="0" borderId="8" xfId="1" applyNumberFormat="1" applyFont="1" applyBorder="1"/>
    <xf numFmtId="0" fontId="3" fillId="0" borderId="0" xfId="0" applyNumberFormat="1" applyFont="1"/>
    <xf numFmtId="0" fontId="0" fillId="0" borderId="0" xfId="0" applyAlignment="1">
      <alignment horizontal="center"/>
    </xf>
    <xf numFmtId="49" fontId="3" fillId="0" borderId="13" xfId="0" applyNumberFormat="1" applyFont="1" applyBorder="1"/>
    <xf numFmtId="44" fontId="0" fillId="0" borderId="1" xfId="1" applyFont="1" applyFill="1" applyBorder="1"/>
    <xf numFmtId="0" fontId="2" fillId="0" borderId="2" xfId="0" applyFont="1" applyBorder="1" applyAlignment="1">
      <alignment horizontal="center"/>
    </xf>
    <xf numFmtId="44" fontId="0" fillId="0" borderId="2" xfId="1" applyFont="1" applyBorder="1"/>
    <xf numFmtId="9" fontId="0" fillId="2" borderId="2" xfId="2" applyFont="1" applyFill="1" applyBorder="1"/>
    <xf numFmtId="44" fontId="0" fillId="0" borderId="2" xfId="0" applyNumberFormat="1" applyBorder="1"/>
    <xf numFmtId="0" fontId="0" fillId="0" borderId="11" xfId="0" applyBorder="1"/>
    <xf numFmtId="44" fontId="0" fillId="0" borderId="15" xfId="0" applyNumberFormat="1" applyBorder="1"/>
    <xf numFmtId="44" fontId="0" fillId="0" borderId="15" xfId="1" applyFont="1" applyBorder="1"/>
    <xf numFmtId="9" fontId="0" fillId="0" borderId="0" xfId="0" applyNumberFormat="1"/>
    <xf numFmtId="0" fontId="0" fillId="0" borderId="15" xfId="0" applyBorder="1"/>
    <xf numFmtId="0" fontId="2" fillId="0" borderId="15" xfId="0" applyFont="1" applyBorder="1" applyAlignment="1">
      <alignment horizontal="center"/>
    </xf>
    <xf numFmtId="49" fontId="3" fillId="0" borderId="2" xfId="0" applyNumberFormat="1" applyFont="1" applyBorder="1"/>
    <xf numFmtId="9" fontId="0" fillId="0" borderId="2" xfId="0" applyNumberFormat="1" applyBorder="1"/>
    <xf numFmtId="0" fontId="2" fillId="0" borderId="2" xfId="0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44" fontId="5" fillId="0" borderId="0" xfId="0" applyNumberFormat="1" applyFont="1"/>
    <xf numFmtId="0" fontId="5" fillId="0" borderId="0" xfId="0" applyNumberFormat="1" applyFont="1"/>
    <xf numFmtId="9" fontId="5" fillId="0" borderId="0" xfId="2" applyFont="1"/>
    <xf numFmtId="164" fontId="5" fillId="2" borderId="0" xfId="0" applyNumberFormat="1" applyFont="1" applyFill="1"/>
    <xf numFmtId="164" fontId="5" fillId="0" borderId="0" xfId="0" applyNumberFormat="1" applyFont="1"/>
    <xf numFmtId="0" fontId="2" fillId="0" borderId="16" xfId="0" applyFont="1" applyBorder="1"/>
    <xf numFmtId="44" fontId="2" fillId="0" borderId="17" xfId="0" applyNumberFormat="1" applyFont="1" applyBorder="1"/>
    <xf numFmtId="44" fontId="2" fillId="0" borderId="0" xfId="0" applyNumberFormat="1" applyFont="1" applyBorder="1"/>
    <xf numFmtId="9" fontId="5" fillId="2" borderId="2" xfId="2" applyFont="1" applyFill="1" applyBorder="1"/>
    <xf numFmtId="165" fontId="5" fillId="0" borderId="0" xfId="2" applyNumberFormat="1" applyFont="1"/>
    <xf numFmtId="165" fontId="5" fillId="3" borderId="2" xfId="2" applyNumberFormat="1" applyFont="1" applyFill="1" applyBorder="1"/>
    <xf numFmtId="165" fontId="5" fillId="2" borderId="2" xfId="2" applyNumberFormat="1" applyFont="1" applyFill="1" applyBorder="1"/>
    <xf numFmtId="44" fontId="5" fillId="0" borderId="0" xfId="1" applyFont="1"/>
    <xf numFmtId="44" fontId="5" fillId="3" borderId="2" xfId="1" applyFont="1" applyFill="1" applyBorder="1"/>
    <xf numFmtId="44" fontId="5" fillId="2" borderId="2" xfId="1" applyFont="1" applyFill="1" applyBorder="1"/>
    <xf numFmtId="44" fontId="5" fillId="3" borderId="2" xfId="1" applyFont="1" applyFill="1" applyBorder="1" applyAlignment="1">
      <alignment wrapText="1"/>
    </xf>
    <xf numFmtId="44" fontId="5" fillId="0" borderId="0" xfId="1" applyFont="1" applyFill="1" applyBorder="1"/>
    <xf numFmtId="165" fontId="5" fillId="0" borderId="0" xfId="2" applyNumberFormat="1" applyFont="1" applyFill="1" applyBorder="1"/>
    <xf numFmtId="164" fontId="3" fillId="0" borderId="0" xfId="1" applyNumberFormat="1" applyFont="1"/>
    <xf numFmtId="164" fontId="3" fillId="0" borderId="6" xfId="1" applyNumberFormat="1" applyFont="1" applyBorder="1"/>
    <xf numFmtId="44" fontId="6" fillId="0" borderId="0" xfId="0" applyNumberFormat="1" applyFont="1"/>
    <xf numFmtId="164" fontId="3" fillId="0" borderId="7" xfId="1" applyNumberFormat="1" applyFont="1" applyBorder="1"/>
    <xf numFmtId="49" fontId="3" fillId="4" borderId="0" xfId="0" applyNumberFormat="1" applyFont="1" applyFill="1"/>
    <xf numFmtId="49" fontId="3" fillId="5" borderId="0" xfId="0" applyNumberFormat="1" applyFont="1" applyFill="1"/>
    <xf numFmtId="49" fontId="3" fillId="6" borderId="0" xfId="0" applyNumberFormat="1" applyFont="1" applyFill="1"/>
    <xf numFmtId="164" fontId="7" fillId="0" borderId="0" xfId="1" applyNumberFormat="1" applyFont="1"/>
    <xf numFmtId="49" fontId="3" fillId="7" borderId="0" xfId="0" applyNumberFormat="1" applyFont="1" applyFill="1"/>
    <xf numFmtId="9" fontId="4" fillId="7" borderId="0" xfId="2" applyFont="1" applyFill="1"/>
    <xf numFmtId="9" fontId="4" fillId="6" borderId="0" xfId="2" applyFont="1" applyFill="1"/>
    <xf numFmtId="9" fontId="4" fillId="5" borderId="0" xfId="2" applyFont="1" applyFill="1"/>
    <xf numFmtId="9" fontId="4" fillId="4" borderId="0" xfId="2" applyFont="1" applyFill="1"/>
    <xf numFmtId="164" fontId="4" fillId="0" borderId="0" xfId="1" applyNumberFormat="1" applyFont="1" applyFill="1"/>
    <xf numFmtId="49" fontId="3" fillId="0" borderId="0" xfId="0" applyNumberFormat="1" applyFont="1" applyBorder="1"/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2" zoomScale="110" zoomScaleNormal="110" workbookViewId="0">
      <selection activeCell="B25" sqref="B25"/>
    </sheetView>
  </sheetViews>
  <sheetFormatPr defaultRowHeight="15" x14ac:dyDescent="0.25"/>
  <sheetData>
    <row r="1" spans="1:2" x14ac:dyDescent="0.25">
      <c r="A1" s="8" t="s">
        <v>34</v>
      </c>
    </row>
    <row r="3" spans="1:2" x14ac:dyDescent="0.25">
      <c r="A3" t="s">
        <v>1</v>
      </c>
    </row>
    <row r="4" spans="1:2" x14ac:dyDescent="0.25">
      <c r="B4" t="s">
        <v>2</v>
      </c>
    </row>
    <row r="5" spans="1:2" x14ac:dyDescent="0.25">
      <c r="B5" t="s">
        <v>3</v>
      </c>
    </row>
    <row r="6" spans="1:2" x14ac:dyDescent="0.25">
      <c r="B6" t="s">
        <v>4</v>
      </c>
    </row>
    <row r="8" spans="1:2" x14ac:dyDescent="0.25">
      <c r="A8" t="s">
        <v>5</v>
      </c>
    </row>
    <row r="9" spans="1:2" x14ac:dyDescent="0.25">
      <c r="B9" t="s">
        <v>6</v>
      </c>
    </row>
    <row r="10" spans="1:2" x14ac:dyDescent="0.25">
      <c r="B10" t="s">
        <v>7</v>
      </c>
    </row>
    <row r="11" spans="1:2" x14ac:dyDescent="0.25">
      <c r="B11" t="s">
        <v>8</v>
      </c>
    </row>
    <row r="13" spans="1:2" x14ac:dyDescent="0.25">
      <c r="A13" t="s">
        <v>123</v>
      </c>
    </row>
    <row r="14" spans="1:2" x14ac:dyDescent="0.25">
      <c r="B14" s="8" t="s">
        <v>99</v>
      </c>
    </row>
    <row r="15" spans="1:2" x14ac:dyDescent="0.25">
      <c r="B15" t="s">
        <v>9</v>
      </c>
    </row>
    <row r="16" spans="1:2" x14ac:dyDescent="0.25">
      <c r="B16" t="s">
        <v>10</v>
      </c>
    </row>
    <row r="17" spans="2:2" x14ac:dyDescent="0.25">
      <c r="B17" t="s">
        <v>124</v>
      </c>
    </row>
    <row r="18" spans="2:2" x14ac:dyDescent="0.25">
      <c r="B18" s="8" t="s">
        <v>100</v>
      </c>
    </row>
    <row r="19" spans="2:2" x14ac:dyDescent="0.25">
      <c r="B19" t="s">
        <v>125</v>
      </c>
    </row>
    <row r="20" spans="2:2" x14ac:dyDescent="0.25">
      <c r="B20" t="s">
        <v>101</v>
      </c>
    </row>
    <row r="21" spans="2:2" x14ac:dyDescent="0.25">
      <c r="B21" t="s">
        <v>126</v>
      </c>
    </row>
    <row r="22" spans="2:2" x14ac:dyDescent="0.25">
      <c r="B22" s="8" t="s">
        <v>127</v>
      </c>
    </row>
    <row r="23" spans="2:2" x14ac:dyDescent="0.25">
      <c r="B23" t="s">
        <v>128</v>
      </c>
    </row>
    <row r="24" spans="2:2" x14ac:dyDescent="0.25">
      <c r="B24" t="s">
        <v>129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6" sqref="G16"/>
    </sheetView>
  </sheetViews>
  <sheetFormatPr defaultRowHeight="15" x14ac:dyDescent="0.25"/>
  <cols>
    <col min="1" max="1" width="18.5703125" bestFit="1" customWidth="1"/>
    <col min="2" max="3" width="16.5703125" customWidth="1"/>
    <col min="4" max="4" width="18" customWidth="1"/>
    <col min="5" max="5" width="27.28515625" customWidth="1"/>
    <col min="6" max="6" width="14.140625" bestFit="1" customWidth="1"/>
    <col min="7" max="7" width="17.7109375" customWidth="1"/>
    <col min="8" max="8" width="11.28515625" bestFit="1" customWidth="1"/>
  </cols>
  <sheetData>
    <row r="1" spans="1:8" x14ac:dyDescent="0.25">
      <c r="A1" s="8" t="s">
        <v>118</v>
      </c>
    </row>
    <row r="2" spans="1:8" x14ac:dyDescent="0.25">
      <c r="A2" s="25" t="s">
        <v>11</v>
      </c>
      <c r="B2" s="25" t="s">
        <v>134</v>
      </c>
      <c r="C2" s="25" t="s">
        <v>19</v>
      </c>
      <c r="D2" s="25" t="s">
        <v>137</v>
      </c>
      <c r="E2" t="s">
        <v>17</v>
      </c>
    </row>
    <row r="3" spans="1:8" x14ac:dyDescent="0.25">
      <c r="A3" s="7" t="s">
        <v>12</v>
      </c>
      <c r="B3" s="26">
        <v>45000</v>
      </c>
      <c r="C3" s="27">
        <v>1.2</v>
      </c>
      <c r="D3" s="28">
        <f>C3*B3</f>
        <v>54000</v>
      </c>
      <c r="E3" t="s">
        <v>21</v>
      </c>
    </row>
    <row r="4" spans="1:8" x14ac:dyDescent="0.25">
      <c r="A4" s="7" t="s">
        <v>13</v>
      </c>
      <c r="B4" s="26">
        <v>16000</v>
      </c>
      <c r="C4" s="27">
        <v>1</v>
      </c>
      <c r="D4" s="28">
        <f t="shared" ref="D4:D7" si="0">C4*B4</f>
        <v>16000</v>
      </c>
      <c r="E4" t="s">
        <v>22</v>
      </c>
    </row>
    <row r="5" spans="1:8" x14ac:dyDescent="0.25">
      <c r="A5" s="7" t="s">
        <v>14</v>
      </c>
      <c r="B5" s="26">
        <v>14400</v>
      </c>
      <c r="C5" s="27">
        <v>0.85</v>
      </c>
      <c r="D5" s="28">
        <f t="shared" si="0"/>
        <v>12240</v>
      </c>
      <c r="E5" t="s">
        <v>20</v>
      </c>
      <c r="H5" s="3"/>
    </row>
    <row r="6" spans="1:8" x14ac:dyDescent="0.25">
      <c r="A6" s="7" t="s">
        <v>15</v>
      </c>
      <c r="B6" s="26">
        <v>11746</v>
      </c>
      <c r="C6" s="27">
        <v>1</v>
      </c>
      <c r="D6" s="28">
        <f t="shared" si="0"/>
        <v>11746</v>
      </c>
      <c r="E6" t="s">
        <v>22</v>
      </c>
    </row>
    <row r="7" spans="1:8" ht="15.75" thickBot="1" x14ac:dyDescent="0.3">
      <c r="A7" s="7" t="s">
        <v>109</v>
      </c>
      <c r="B7" s="31">
        <v>21300</v>
      </c>
      <c r="C7" s="27">
        <v>1.5</v>
      </c>
      <c r="D7" s="30">
        <f t="shared" si="0"/>
        <v>31950</v>
      </c>
      <c r="E7" t="s">
        <v>22</v>
      </c>
    </row>
    <row r="8" spans="1:8" ht="15.75" thickBot="1" x14ac:dyDescent="0.3">
      <c r="A8" s="29" t="s">
        <v>23</v>
      </c>
      <c r="B8" s="24">
        <f>SUM(B3:B7)</f>
        <v>108446</v>
      </c>
      <c r="C8" s="5"/>
      <c r="D8" s="24">
        <f>SUM(D3:D7)</f>
        <v>125936</v>
      </c>
    </row>
    <row r="9" spans="1:8" x14ac:dyDescent="0.25">
      <c r="B9" s="4"/>
      <c r="C9" s="5"/>
      <c r="D9" s="3"/>
    </row>
    <row r="10" spans="1:8" x14ac:dyDescent="0.25">
      <c r="A10" t="s">
        <v>140</v>
      </c>
      <c r="B10" s="4"/>
      <c r="C10" s="5"/>
      <c r="D10" s="3"/>
    </row>
    <row r="11" spans="1:8" ht="15.75" thickBot="1" x14ac:dyDescent="0.3">
      <c r="A11" t="s">
        <v>16</v>
      </c>
      <c r="B11" s="1">
        <v>9500</v>
      </c>
      <c r="C11" s="2">
        <v>1</v>
      </c>
      <c r="D11" s="3">
        <f>C11*B11</f>
        <v>9500</v>
      </c>
      <c r="E11" t="s">
        <v>139</v>
      </c>
    </row>
    <row r="12" spans="1:8" ht="15.75" thickBot="1" x14ac:dyDescent="0.3">
      <c r="A12" t="s">
        <v>24</v>
      </c>
      <c r="D12" s="6">
        <f>D11+D8</f>
        <v>135436</v>
      </c>
    </row>
    <row r="13" spans="1:8" x14ac:dyDescent="0.25">
      <c r="D13" s="49"/>
    </row>
    <row r="14" spans="1:8" x14ac:dyDescent="0.25">
      <c r="A14" s="8" t="s">
        <v>119</v>
      </c>
      <c r="F14" s="22" t="s">
        <v>116</v>
      </c>
    </row>
    <row r="15" spans="1:8" x14ac:dyDescent="0.25">
      <c r="A15" s="33" t="s">
        <v>111</v>
      </c>
      <c r="B15" s="34" t="s">
        <v>135</v>
      </c>
      <c r="C15" s="34" t="s">
        <v>136</v>
      </c>
      <c r="D15" s="75" t="s">
        <v>112</v>
      </c>
      <c r="E15" s="75"/>
      <c r="F15" s="34" t="s">
        <v>137</v>
      </c>
      <c r="G15" s="37" t="s">
        <v>138</v>
      </c>
    </row>
    <row r="16" spans="1:8" x14ac:dyDescent="0.25">
      <c r="A16" s="35" t="s">
        <v>38</v>
      </c>
      <c r="B16" s="26">
        <f>Budget!I9</f>
        <v>53699</v>
      </c>
      <c r="C16" s="36">
        <f>Budget!J9</f>
        <v>0.49516810209689616</v>
      </c>
      <c r="D16" s="76" t="s">
        <v>115</v>
      </c>
      <c r="E16" s="76"/>
      <c r="F16" s="27">
        <v>1.1000000000000001</v>
      </c>
      <c r="G16" s="28">
        <f>F16*B16</f>
        <v>59068.9</v>
      </c>
    </row>
    <row r="17" spans="1:7" x14ac:dyDescent="0.25">
      <c r="A17" s="35" t="s">
        <v>39</v>
      </c>
      <c r="B17" s="26">
        <f>Budget!I10</f>
        <v>13526</v>
      </c>
      <c r="C17" s="36">
        <f>Budget!J10</f>
        <v>0.12472566991866919</v>
      </c>
      <c r="D17" s="76" t="s">
        <v>115</v>
      </c>
      <c r="E17" s="76"/>
      <c r="F17" s="27">
        <v>2</v>
      </c>
      <c r="G17" s="28">
        <f>F17*B17</f>
        <v>27052</v>
      </c>
    </row>
    <row r="18" spans="1:7" x14ac:dyDescent="0.25">
      <c r="A18" s="35" t="s">
        <v>40</v>
      </c>
      <c r="B18" s="26">
        <f>Budget!I11</f>
        <v>33896</v>
      </c>
      <c r="C18" s="36">
        <f>Budget!J11</f>
        <v>0.31256109031222912</v>
      </c>
      <c r="D18" s="76" t="s">
        <v>113</v>
      </c>
      <c r="E18" s="76"/>
      <c r="F18" s="27">
        <v>1.6</v>
      </c>
      <c r="G18" s="28">
        <f>F18*B18</f>
        <v>54233.600000000006</v>
      </c>
    </row>
    <row r="19" spans="1:7" ht="15.75" thickBot="1" x14ac:dyDescent="0.3">
      <c r="A19" s="35" t="s">
        <v>41</v>
      </c>
      <c r="B19" s="26">
        <f>Budget!I12</f>
        <v>7325</v>
      </c>
      <c r="C19" s="36">
        <f>Budget!J12</f>
        <v>6.7545137672205519E-2</v>
      </c>
      <c r="D19" s="76" t="s">
        <v>114</v>
      </c>
      <c r="E19" s="76"/>
      <c r="F19" s="27">
        <v>1</v>
      </c>
      <c r="G19" s="28">
        <f>F19*B19</f>
        <v>7325</v>
      </c>
    </row>
    <row r="20" spans="1:7" ht="15.75" thickBot="1" x14ac:dyDescent="0.3">
      <c r="F20" s="32"/>
      <c r="G20" s="6">
        <f>SUM(G16:G19)</f>
        <v>147679.5</v>
      </c>
    </row>
    <row r="21" spans="1:7" ht="15.75" thickBot="1" x14ac:dyDescent="0.3"/>
    <row r="22" spans="1:7" ht="15.75" thickBot="1" x14ac:dyDescent="0.3">
      <c r="F22" s="47" t="s">
        <v>117</v>
      </c>
      <c r="G22" s="48">
        <f>G20-D12</f>
        <v>12243.5</v>
      </c>
    </row>
  </sheetData>
  <mergeCells count="5">
    <mergeCell ref="D15:E15"/>
    <mergeCell ref="D16:E16"/>
    <mergeCell ref="D17:E17"/>
    <mergeCell ref="D18:E18"/>
    <mergeCell ref="D19:E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C1" zoomScale="110" zoomScaleNormal="110" workbookViewId="0">
      <pane ySplit="13" topLeftCell="A14" activePane="bottomLeft" state="frozen"/>
      <selection activeCell="B1" sqref="B1"/>
      <selection pane="bottomLeft" activeCell="S2" sqref="S2"/>
    </sheetView>
  </sheetViews>
  <sheetFormatPr defaultRowHeight="11.25" x14ac:dyDescent="0.2"/>
  <cols>
    <col min="1" max="5" width="2.7109375" style="38" customWidth="1"/>
    <col min="6" max="6" width="20.85546875" style="38" bestFit="1" customWidth="1"/>
    <col min="7" max="7" width="12.42578125" style="38" bestFit="1" customWidth="1"/>
    <col min="8" max="8" width="10.7109375" style="38" customWidth="1"/>
    <col min="9" max="9" width="12.42578125" style="38" bestFit="1" customWidth="1"/>
    <col min="10" max="10" width="10.7109375" style="38" customWidth="1"/>
    <col min="11" max="11" width="1.5703125" style="38" customWidth="1"/>
    <col min="12" max="12" width="10.7109375" style="38" customWidth="1"/>
    <col min="13" max="13" width="13.5703125" style="38" bestFit="1" customWidth="1"/>
    <col min="14" max="15" width="10.7109375" style="54" customWidth="1"/>
    <col min="16" max="16" width="10.7109375" style="51" customWidth="1"/>
    <col min="17" max="17" width="10.7109375" style="38" customWidth="1"/>
    <col min="18" max="18" width="11.5703125" style="38" bestFit="1" customWidth="1"/>
    <col min="19" max="38" width="10.7109375" style="38" customWidth="1"/>
    <col min="39" max="16384" width="9.140625" style="38"/>
  </cols>
  <sheetData>
    <row r="1" spans="1:19" x14ac:dyDescent="0.2">
      <c r="A1" s="38" t="s">
        <v>0</v>
      </c>
    </row>
    <row r="2" spans="1:19" x14ac:dyDescent="0.2">
      <c r="R2" s="39" t="s">
        <v>18</v>
      </c>
      <c r="S2" s="50">
        <v>1</v>
      </c>
    </row>
    <row r="3" spans="1:19" ht="22.5" x14ac:dyDescent="0.2">
      <c r="G3" s="82">
        <v>2015</v>
      </c>
      <c r="H3" s="82"/>
      <c r="I3" s="77">
        <v>2016</v>
      </c>
      <c r="J3" s="78"/>
      <c r="L3" s="40" t="s">
        <v>29</v>
      </c>
      <c r="M3" s="79" t="s">
        <v>30</v>
      </c>
      <c r="N3" s="80"/>
      <c r="O3" s="80"/>
      <c r="P3" s="81"/>
      <c r="R3" s="41">
        <v>2017</v>
      </c>
      <c r="S3" s="41"/>
    </row>
    <row r="4" spans="1:19" ht="56.25" customHeight="1" x14ac:dyDescent="0.2">
      <c r="A4" s="83" t="s">
        <v>25</v>
      </c>
      <c r="B4" s="84"/>
      <c r="C4" s="84"/>
      <c r="D4" s="84"/>
      <c r="E4" s="84"/>
      <c r="F4" s="85"/>
      <c r="G4" s="39" t="s">
        <v>26</v>
      </c>
      <c r="H4" s="39" t="s">
        <v>27</v>
      </c>
      <c r="I4" s="39" t="s">
        <v>26</v>
      </c>
      <c r="J4" s="39" t="s">
        <v>27</v>
      </c>
      <c r="L4" s="40" t="s">
        <v>28</v>
      </c>
      <c r="M4" s="40" t="s">
        <v>110</v>
      </c>
      <c r="N4" s="57" t="s">
        <v>121</v>
      </c>
      <c r="O4" s="55" t="s">
        <v>31</v>
      </c>
      <c r="P4" s="52" t="s">
        <v>32</v>
      </c>
      <c r="R4" s="39" t="s">
        <v>26</v>
      </c>
      <c r="S4" s="39" t="s">
        <v>33</v>
      </c>
    </row>
    <row r="5" spans="1:19" ht="12" thickBot="1" x14ac:dyDescent="0.25"/>
    <row r="6" spans="1:19" ht="12.75" thickTop="1" thickBot="1" x14ac:dyDescent="0.25">
      <c r="A6" s="10"/>
      <c r="B6" s="10"/>
      <c r="C6" s="10"/>
      <c r="D6" s="10"/>
      <c r="E6" s="10"/>
      <c r="F6" s="10"/>
      <c r="G6" s="11" t="s">
        <v>35</v>
      </c>
      <c r="H6" s="12"/>
      <c r="I6" s="11" t="s">
        <v>130</v>
      </c>
      <c r="J6" s="12"/>
    </row>
    <row r="7" spans="1:19" ht="12" thickTop="1" x14ac:dyDescent="0.2">
      <c r="A7" s="9"/>
      <c r="B7" s="9" t="s">
        <v>36</v>
      </c>
      <c r="C7" s="9"/>
      <c r="D7" s="9"/>
      <c r="E7" s="9"/>
      <c r="F7" s="9"/>
      <c r="G7" s="13"/>
      <c r="H7" s="13"/>
      <c r="I7" s="13"/>
      <c r="J7" s="14"/>
    </row>
    <row r="8" spans="1:19" x14ac:dyDescent="0.2">
      <c r="A8" s="9"/>
      <c r="B8" s="9"/>
      <c r="C8" s="9"/>
      <c r="D8" s="9" t="s">
        <v>37</v>
      </c>
      <c r="E8" s="9"/>
      <c r="F8" s="9"/>
      <c r="G8" s="13"/>
      <c r="H8" s="13"/>
      <c r="I8" s="13"/>
      <c r="J8" s="14"/>
    </row>
    <row r="9" spans="1:19" x14ac:dyDescent="0.2">
      <c r="A9" s="9"/>
      <c r="B9" s="9"/>
      <c r="C9" s="9"/>
      <c r="D9" s="9"/>
      <c r="E9" s="65" t="s">
        <v>38</v>
      </c>
      <c r="F9" s="65"/>
      <c r="G9" s="13">
        <v>48563</v>
      </c>
      <c r="H9" s="14">
        <f>G9/$G$13</f>
        <v>0.45751997286704854</v>
      </c>
      <c r="I9" s="13">
        <v>53699</v>
      </c>
      <c r="J9" s="14">
        <f>I9/$I$13</f>
        <v>0.49516810209689616</v>
      </c>
      <c r="L9" s="38" t="s">
        <v>102</v>
      </c>
      <c r="M9" s="42">
        <f>'Sales by Channel'!G16</f>
        <v>59068.9</v>
      </c>
      <c r="N9" s="58"/>
      <c r="O9" s="58"/>
      <c r="P9" s="59"/>
      <c r="R9" s="42">
        <f>$S$2*M9</f>
        <v>59068.9</v>
      </c>
      <c r="S9" s="44">
        <f>R9/$R$13</f>
        <v>0.39998036288042688</v>
      </c>
    </row>
    <row r="10" spans="1:19" x14ac:dyDescent="0.2">
      <c r="A10" s="9"/>
      <c r="B10" s="9"/>
      <c r="C10" s="9"/>
      <c r="D10" s="9"/>
      <c r="E10" s="64" t="s">
        <v>39</v>
      </c>
      <c r="F10" s="64"/>
      <c r="G10" s="13">
        <v>14582</v>
      </c>
      <c r="H10" s="14">
        <f t="shared" ref="H10:H13" si="0">G10/$G$13</f>
        <v>0.1373794091046126</v>
      </c>
      <c r="I10" s="13">
        <v>13526</v>
      </c>
      <c r="J10" s="14">
        <f t="shared" ref="J10:J67" si="1">I10/$I$13</f>
        <v>0.12472566991866919</v>
      </c>
      <c r="L10" s="38" t="s">
        <v>102</v>
      </c>
      <c r="M10" s="42">
        <f>'Sales by Channel'!G17</f>
        <v>27052</v>
      </c>
      <c r="N10" s="58"/>
      <c r="O10" s="58"/>
      <c r="P10" s="59"/>
      <c r="R10" s="42">
        <f t="shared" ref="R10:R12" si="2">$S$2*M10</f>
        <v>27052</v>
      </c>
      <c r="S10" s="44">
        <f t="shared" ref="S10:S70" si="3">R10/$R$13</f>
        <v>0.18318046851458733</v>
      </c>
    </row>
    <row r="11" spans="1:19" x14ac:dyDescent="0.2">
      <c r="A11" s="9"/>
      <c r="B11" s="9"/>
      <c r="C11" s="9"/>
      <c r="D11" s="9"/>
      <c r="E11" s="66" t="s">
        <v>40</v>
      </c>
      <c r="F11" s="66"/>
      <c r="G11" s="13">
        <v>35874</v>
      </c>
      <c r="H11" s="14">
        <f t="shared" si="0"/>
        <v>0.33797482665058787</v>
      </c>
      <c r="I11" s="13">
        <v>33896</v>
      </c>
      <c r="J11" s="14">
        <f t="shared" si="1"/>
        <v>0.31256109031222912</v>
      </c>
      <c r="L11" s="38" t="s">
        <v>102</v>
      </c>
      <c r="M11" s="42">
        <f>'Sales by Channel'!G18</f>
        <v>54233.600000000006</v>
      </c>
      <c r="N11" s="58"/>
      <c r="O11" s="58"/>
      <c r="P11" s="59"/>
      <c r="R11" s="42">
        <f t="shared" si="2"/>
        <v>54233.600000000006</v>
      </c>
      <c r="S11" s="44">
        <f t="shared" si="3"/>
        <v>0.36723851313147732</v>
      </c>
    </row>
    <row r="12" spans="1:19" x14ac:dyDescent="0.2">
      <c r="A12" s="9"/>
      <c r="B12" s="9"/>
      <c r="C12" s="9"/>
      <c r="D12" s="9"/>
      <c r="E12" s="68" t="s">
        <v>41</v>
      </c>
      <c r="F12" s="68"/>
      <c r="G12" s="13">
        <v>7125</v>
      </c>
      <c r="H12" s="14">
        <f t="shared" si="0"/>
        <v>6.7125791377750973E-2</v>
      </c>
      <c r="I12" s="13">
        <v>7325</v>
      </c>
      <c r="J12" s="14">
        <f t="shared" si="1"/>
        <v>6.7545137672205519E-2</v>
      </c>
      <c r="L12" s="38" t="s">
        <v>102</v>
      </c>
      <c r="M12" s="42">
        <f>'Sales by Channel'!G19</f>
        <v>7325</v>
      </c>
      <c r="N12" s="58"/>
      <c r="O12" s="58"/>
      <c r="P12" s="59"/>
      <c r="R12" s="42">
        <f t="shared" si="2"/>
        <v>7325</v>
      </c>
      <c r="S12" s="44">
        <f t="shared" si="3"/>
        <v>4.9600655473508511E-2</v>
      </c>
    </row>
    <row r="13" spans="1:19" ht="12" thickBot="1" x14ac:dyDescent="0.25">
      <c r="A13" s="9"/>
      <c r="B13" s="9"/>
      <c r="C13" s="9"/>
      <c r="D13" s="9" t="s">
        <v>42</v>
      </c>
      <c r="E13" s="9"/>
      <c r="F13" s="9"/>
      <c r="G13" s="15">
        <f>SUM(G9:G12)</f>
        <v>106144</v>
      </c>
      <c r="H13" s="14">
        <f t="shared" si="0"/>
        <v>1</v>
      </c>
      <c r="I13" s="15">
        <f>SUM(I9:I12)</f>
        <v>108446</v>
      </c>
      <c r="J13" s="14">
        <f t="shared" si="1"/>
        <v>1</v>
      </c>
      <c r="L13" s="38" t="s">
        <v>102</v>
      </c>
      <c r="M13" s="15">
        <f>SUM(M9:M12)</f>
        <v>147679.5</v>
      </c>
      <c r="N13" s="58"/>
      <c r="O13" s="58"/>
      <c r="P13" s="59"/>
      <c r="R13" s="15">
        <f>SUM(R9:R12)</f>
        <v>147679.5</v>
      </c>
      <c r="S13" s="44">
        <f t="shared" si="3"/>
        <v>1</v>
      </c>
    </row>
    <row r="14" spans="1:19" x14ac:dyDescent="0.2">
      <c r="A14" s="9"/>
      <c r="B14" s="9"/>
      <c r="C14" s="9"/>
      <c r="D14" s="9" t="s">
        <v>43</v>
      </c>
      <c r="E14" s="9"/>
      <c r="F14" s="9"/>
      <c r="G14" s="13"/>
      <c r="H14" s="14"/>
      <c r="I14" s="13"/>
      <c r="J14" s="14"/>
      <c r="P14" s="38"/>
      <c r="S14" s="44"/>
    </row>
    <row r="15" spans="1:19" x14ac:dyDescent="0.2">
      <c r="A15" s="9"/>
      <c r="B15" s="9"/>
      <c r="C15" s="9"/>
      <c r="D15" s="9"/>
      <c r="E15" s="65" t="s">
        <v>44</v>
      </c>
      <c r="F15" s="65"/>
      <c r="H15" s="67" t="s">
        <v>131</v>
      </c>
      <c r="I15" s="13"/>
      <c r="J15" s="14"/>
      <c r="P15" s="38"/>
      <c r="R15" s="67" t="s">
        <v>131</v>
      </c>
      <c r="S15" s="44"/>
    </row>
    <row r="16" spans="1:19" x14ac:dyDescent="0.2">
      <c r="A16" s="9"/>
      <c r="B16" s="9"/>
      <c r="C16" s="9"/>
      <c r="D16" s="9"/>
      <c r="E16" s="65"/>
      <c r="F16" s="65" t="s">
        <v>45</v>
      </c>
      <c r="G16" s="13">
        <v>2752</v>
      </c>
      <c r="H16" s="71">
        <f>G16/$G$9</f>
        <v>5.6668657208162596E-2</v>
      </c>
      <c r="I16" s="13">
        <v>1368</v>
      </c>
      <c r="J16" s="71">
        <f>I16/$I$9</f>
        <v>2.5475334736214827E-2</v>
      </c>
      <c r="L16" s="38" t="s">
        <v>103</v>
      </c>
      <c r="N16" s="56"/>
      <c r="O16" s="56"/>
      <c r="P16" s="53">
        <v>0.02</v>
      </c>
      <c r="R16" s="42">
        <f>P16*$R$9+O16</f>
        <v>1181.3780000000002</v>
      </c>
      <c r="S16" s="44">
        <f>R16/$R$9</f>
        <v>2.0000000000000004E-2</v>
      </c>
    </row>
    <row r="17" spans="1:19" x14ac:dyDescent="0.2">
      <c r="A17" s="9"/>
      <c r="B17" s="9"/>
      <c r="C17" s="9"/>
      <c r="D17" s="9"/>
      <c r="E17" s="65"/>
      <c r="F17" s="65" t="s">
        <v>46</v>
      </c>
      <c r="G17" s="13">
        <v>16310.53</v>
      </c>
      <c r="H17" s="71">
        <f t="shared" ref="H17:H21" si="4">G17/$G$9</f>
        <v>0.3358633115746556</v>
      </c>
      <c r="I17" s="13">
        <v>12858.5</v>
      </c>
      <c r="J17" s="71">
        <f t="shared" ref="J17:J21" si="5">I17/$I$9</f>
        <v>0.23945511089591984</v>
      </c>
      <c r="L17" s="38" t="s">
        <v>103</v>
      </c>
      <c r="N17" s="56"/>
      <c r="O17" s="56"/>
      <c r="P17" s="53">
        <v>0.24</v>
      </c>
      <c r="R17" s="42">
        <f>P17*$R$9+O17</f>
        <v>14176.536</v>
      </c>
      <c r="S17" s="44">
        <f t="shared" ref="S17:S21" si="6">R17/$R$9</f>
        <v>0.24</v>
      </c>
    </row>
    <row r="18" spans="1:19" x14ac:dyDescent="0.2">
      <c r="A18" s="9"/>
      <c r="B18" s="9"/>
      <c r="C18" s="9"/>
      <c r="D18" s="9"/>
      <c r="E18" s="65"/>
      <c r="F18" s="65" t="s">
        <v>47</v>
      </c>
      <c r="G18" s="13">
        <v>1034.4000000000001</v>
      </c>
      <c r="H18" s="71">
        <f t="shared" si="4"/>
        <v>2.1300166793649489E-2</v>
      </c>
      <c r="I18" s="13">
        <v>5086</v>
      </c>
      <c r="J18" s="71">
        <f t="shared" si="5"/>
        <v>9.4713123149406886E-2</v>
      </c>
      <c r="L18" s="38" t="s">
        <v>103</v>
      </c>
      <c r="N18" s="56"/>
      <c r="O18" s="56"/>
      <c r="P18" s="53">
        <v>0.09</v>
      </c>
      <c r="R18" s="42">
        <f>P18*$R$9+O18</f>
        <v>5316.201</v>
      </c>
      <c r="S18" s="44">
        <f t="shared" si="6"/>
        <v>0.09</v>
      </c>
    </row>
    <row r="19" spans="1:19" x14ac:dyDescent="0.2">
      <c r="A19" s="9"/>
      <c r="B19" s="9"/>
      <c r="C19" s="9"/>
      <c r="D19" s="9"/>
      <c r="E19" s="65"/>
      <c r="F19" s="65" t="s">
        <v>48</v>
      </c>
      <c r="G19" s="13">
        <v>7589</v>
      </c>
      <c r="H19" s="71">
        <f t="shared" si="4"/>
        <v>0.15627123530259662</v>
      </c>
      <c r="I19" s="13">
        <v>6523</v>
      </c>
      <c r="J19" s="71">
        <f t="shared" si="5"/>
        <v>0.12147339801486061</v>
      </c>
      <c r="L19" s="38" t="s">
        <v>103</v>
      </c>
      <c r="N19" s="56"/>
      <c r="O19" s="56"/>
      <c r="P19" s="53">
        <v>0.14000000000000001</v>
      </c>
      <c r="R19" s="42">
        <f>P19*$R$9+O19</f>
        <v>8269.6460000000006</v>
      </c>
      <c r="S19" s="44">
        <f t="shared" si="6"/>
        <v>0.14000000000000001</v>
      </c>
    </row>
    <row r="20" spans="1:19" ht="12" thickBot="1" x14ac:dyDescent="0.25">
      <c r="A20" s="9"/>
      <c r="B20" s="9"/>
      <c r="C20" s="9"/>
      <c r="D20" s="9"/>
      <c r="E20" s="65"/>
      <c r="F20" s="65" t="s">
        <v>49</v>
      </c>
      <c r="G20" s="16">
        <v>2466.71</v>
      </c>
      <c r="H20" s="71">
        <f t="shared" si="4"/>
        <v>5.0794020138788788E-2</v>
      </c>
      <c r="I20" s="16">
        <v>1387.46</v>
      </c>
      <c r="J20" s="71">
        <f t="shared" si="5"/>
        <v>2.5837725097301627E-2</v>
      </c>
      <c r="L20" s="38" t="s">
        <v>103</v>
      </c>
      <c r="N20" s="56"/>
      <c r="O20" s="56"/>
      <c r="P20" s="53">
        <v>0.04</v>
      </c>
      <c r="R20" s="42">
        <f>P20*$R$9+O20</f>
        <v>2362.7560000000003</v>
      </c>
      <c r="S20" s="44">
        <f t="shared" si="6"/>
        <v>4.0000000000000008E-2</v>
      </c>
    </row>
    <row r="21" spans="1:19" x14ac:dyDescent="0.2">
      <c r="A21" s="9"/>
      <c r="B21" s="9"/>
      <c r="C21" s="9"/>
      <c r="D21" s="9"/>
      <c r="E21" s="9" t="s">
        <v>50</v>
      </c>
      <c r="F21" s="9"/>
      <c r="G21" s="13">
        <f>ROUND(SUM(G15:G19)+SUM(G20:G20),5)</f>
        <v>30152.639999999999</v>
      </c>
      <c r="H21" s="71">
        <f t="shared" si="4"/>
        <v>0.62089739101785313</v>
      </c>
      <c r="I21" s="13">
        <f>ROUND(SUM(I15:I19)+SUM(I20:I20),5)</f>
        <v>27222.959999999999</v>
      </c>
      <c r="J21" s="71">
        <f t="shared" si="5"/>
        <v>0.50695469189370379</v>
      </c>
      <c r="L21" s="38" t="s">
        <v>106</v>
      </c>
      <c r="P21" s="38"/>
      <c r="R21" s="60">
        <f>ROUND(SUM(R15:R19)+SUM(R20:R20),5)</f>
        <v>31306.517</v>
      </c>
      <c r="S21" s="44">
        <f t="shared" si="6"/>
        <v>0.53</v>
      </c>
    </row>
    <row r="22" spans="1:19" x14ac:dyDescent="0.2">
      <c r="A22" s="9"/>
      <c r="B22" s="9"/>
      <c r="C22" s="9"/>
      <c r="D22" s="9"/>
      <c r="E22" s="64" t="s">
        <v>51</v>
      </c>
      <c r="F22" s="64"/>
      <c r="G22" s="13"/>
      <c r="H22" s="67" t="s">
        <v>132</v>
      </c>
      <c r="I22" s="13"/>
      <c r="J22" s="14"/>
      <c r="L22" s="38" t="s">
        <v>106</v>
      </c>
      <c r="P22" s="38"/>
      <c r="R22" s="67" t="s">
        <v>132</v>
      </c>
      <c r="S22" s="44"/>
    </row>
    <row r="23" spans="1:19" x14ac:dyDescent="0.2">
      <c r="A23" s="9"/>
      <c r="B23" s="9"/>
      <c r="C23" s="9"/>
      <c r="D23" s="9"/>
      <c r="E23" s="64"/>
      <c r="F23" s="64" t="s">
        <v>46</v>
      </c>
      <c r="G23" s="13">
        <v>5461.17</v>
      </c>
      <c r="H23" s="72">
        <f>G23/$G$10</f>
        <v>0.37451446989439036</v>
      </c>
      <c r="I23" s="13">
        <v>4299.5</v>
      </c>
      <c r="J23" s="72">
        <f>I23/$I$10</f>
        <v>0.31786928877716991</v>
      </c>
      <c r="L23" s="38" t="s">
        <v>103</v>
      </c>
      <c r="N23" s="56"/>
      <c r="O23" s="56"/>
      <c r="P23" s="53">
        <f>J23</f>
        <v>0.31786928877716991</v>
      </c>
      <c r="R23" s="42">
        <f>P23*$R$10+O23</f>
        <v>8599</v>
      </c>
      <c r="S23" s="44">
        <f>R23/$R$10</f>
        <v>0.31786928877716991</v>
      </c>
    </row>
    <row r="24" spans="1:19" x14ac:dyDescent="0.2">
      <c r="A24" s="9"/>
      <c r="B24" s="9"/>
      <c r="C24" s="9"/>
      <c r="D24" s="9"/>
      <c r="E24" s="64"/>
      <c r="F24" s="64" t="s">
        <v>47</v>
      </c>
      <c r="G24" s="13">
        <v>1345</v>
      </c>
      <c r="H24" s="72">
        <f>G24/$G$10</f>
        <v>9.2237004526128097E-2</v>
      </c>
      <c r="I24" s="13">
        <v>0</v>
      </c>
      <c r="J24" s="72">
        <f>I24/$I$10</f>
        <v>0</v>
      </c>
      <c r="L24" s="38" t="s">
        <v>103</v>
      </c>
      <c r="N24" s="56"/>
      <c r="O24" s="56"/>
      <c r="P24" s="53">
        <f t="shared" ref="P24:P32" si="7">J24</f>
        <v>0</v>
      </c>
      <c r="R24" s="42">
        <f>P24*$R$10+O24</f>
        <v>0</v>
      </c>
      <c r="S24" s="44">
        <f t="shared" ref="S24:S26" si="8">R24/$R$10</f>
        <v>0</v>
      </c>
    </row>
    <row r="25" spans="1:19" ht="12" thickBot="1" x14ac:dyDescent="0.25">
      <c r="A25" s="9"/>
      <c r="B25" s="9"/>
      <c r="C25" s="9"/>
      <c r="D25" s="9"/>
      <c r="E25" s="64"/>
      <c r="F25" s="64" t="s">
        <v>48</v>
      </c>
      <c r="G25" s="16">
        <v>3553.6</v>
      </c>
      <c r="H25" s="72">
        <f>G25/$G$10</f>
        <v>0.24369770950486902</v>
      </c>
      <c r="I25" s="16">
        <v>1654.08</v>
      </c>
      <c r="J25" s="72">
        <f>I25/$I$10</f>
        <v>0.12228892503326926</v>
      </c>
      <c r="L25" s="38" t="s">
        <v>103</v>
      </c>
      <c r="N25" s="56"/>
      <c r="O25" s="56"/>
      <c r="P25" s="53">
        <f t="shared" si="7"/>
        <v>0.12228892503326926</v>
      </c>
      <c r="R25" s="42">
        <f>P25*$R$10+O25</f>
        <v>3308.16</v>
      </c>
      <c r="S25" s="44">
        <f t="shared" si="8"/>
        <v>0.12228892503326926</v>
      </c>
    </row>
    <row r="26" spans="1:19" x14ac:dyDescent="0.2">
      <c r="A26" s="9"/>
      <c r="B26" s="9"/>
      <c r="C26" s="9"/>
      <c r="D26" s="9"/>
      <c r="E26" s="9" t="s">
        <v>52</v>
      </c>
      <c r="F26" s="9"/>
      <c r="G26" s="13">
        <f>ROUND(SUM(G22:G25),5)</f>
        <v>10359.77</v>
      </c>
      <c r="H26" s="72">
        <f>G26/$G$10</f>
        <v>0.71044918392538747</v>
      </c>
      <c r="I26" s="13">
        <f>ROUND(SUM(I22:I25),5)</f>
        <v>5953.58</v>
      </c>
      <c r="J26" s="72">
        <f>I26/$I$10</f>
        <v>0.44015821381043913</v>
      </c>
      <c r="L26" s="38" t="s">
        <v>106</v>
      </c>
      <c r="P26" s="38"/>
      <c r="R26" s="60">
        <f>ROUND(SUM(R22:R25),5)</f>
        <v>11907.16</v>
      </c>
      <c r="S26" s="44">
        <f t="shared" si="8"/>
        <v>0.44015821381043913</v>
      </c>
    </row>
    <row r="27" spans="1:19" x14ac:dyDescent="0.2">
      <c r="A27" s="9"/>
      <c r="B27" s="9"/>
      <c r="C27" s="9"/>
      <c r="D27" s="9"/>
      <c r="E27" s="66" t="s">
        <v>53</v>
      </c>
      <c r="F27" s="66"/>
      <c r="G27" s="13"/>
      <c r="H27" s="67" t="s">
        <v>133</v>
      </c>
      <c r="I27" s="13"/>
      <c r="J27" s="14"/>
      <c r="L27" s="38" t="s">
        <v>106</v>
      </c>
      <c r="P27" s="38"/>
      <c r="R27" s="67" t="s">
        <v>133</v>
      </c>
      <c r="S27" s="44"/>
    </row>
    <row r="28" spans="1:19" x14ac:dyDescent="0.2">
      <c r="A28" s="9"/>
      <c r="B28" s="9"/>
      <c r="C28" s="9"/>
      <c r="D28" s="9"/>
      <c r="E28" s="66"/>
      <c r="F28" s="66" t="s">
        <v>47</v>
      </c>
      <c r="G28" s="13">
        <v>0</v>
      </c>
      <c r="H28" s="70">
        <f>G28/$G$11</f>
        <v>0</v>
      </c>
      <c r="I28" s="13">
        <v>5102.5</v>
      </c>
      <c r="J28" s="70">
        <f>I28/$I$11</f>
        <v>0.15053398631106915</v>
      </c>
      <c r="L28" s="38" t="s">
        <v>103</v>
      </c>
      <c r="N28" s="56"/>
      <c r="O28" s="56"/>
      <c r="P28" s="53">
        <f t="shared" si="7"/>
        <v>0.15053398631106915</v>
      </c>
      <c r="R28" s="42">
        <f>P28*$R$11+O28</f>
        <v>8164.0000000000009</v>
      </c>
      <c r="S28" s="44">
        <f>R28/$R$11</f>
        <v>0.15053398631106915</v>
      </c>
    </row>
    <row r="29" spans="1:19" x14ac:dyDescent="0.2">
      <c r="A29" s="9"/>
      <c r="B29" s="9"/>
      <c r="C29" s="9"/>
      <c r="D29" s="9"/>
      <c r="E29" s="66"/>
      <c r="F29" s="66" t="s">
        <v>54</v>
      </c>
      <c r="G29" s="13">
        <v>7715.62</v>
      </c>
      <c r="H29" s="70">
        <f>G29/$G$11</f>
        <v>0.21507554217539165</v>
      </c>
      <c r="I29" s="73">
        <v>16939.3</v>
      </c>
      <c r="J29" s="70">
        <f>I29/$I$11</f>
        <v>0.49974333254661313</v>
      </c>
      <c r="L29" s="38" t="s">
        <v>103</v>
      </c>
      <c r="N29" s="56"/>
      <c r="O29" s="56"/>
      <c r="P29" s="53">
        <f t="shared" si="7"/>
        <v>0.49974333254661313</v>
      </c>
      <c r="R29" s="42">
        <f>P29*$R$11+O29</f>
        <v>27102.880000000001</v>
      </c>
      <c r="S29" s="44">
        <f t="shared" ref="S29:S31" si="9">R29/$R$11</f>
        <v>0.49974333254661313</v>
      </c>
    </row>
    <row r="30" spans="1:19" ht="12" thickBot="1" x14ac:dyDescent="0.25">
      <c r="A30" s="9"/>
      <c r="B30" s="9"/>
      <c r="C30" s="9"/>
      <c r="D30" s="9"/>
      <c r="E30" s="66"/>
      <c r="F30" s="66" t="s">
        <v>48</v>
      </c>
      <c r="G30" s="16">
        <v>4791.96</v>
      </c>
      <c r="H30" s="70">
        <f>G30/$G$11</f>
        <v>0.13357752132463624</v>
      </c>
      <c r="I30" s="16">
        <v>3840.29</v>
      </c>
      <c r="J30" s="70">
        <f>I30/$I$11</f>
        <v>0.1132962591456219</v>
      </c>
      <c r="L30" s="38" t="s">
        <v>103</v>
      </c>
      <c r="N30" s="56"/>
      <c r="O30" s="56"/>
      <c r="P30" s="53">
        <f t="shared" si="7"/>
        <v>0.1132962591456219</v>
      </c>
      <c r="R30" s="42">
        <f>P30*$R$11+O30</f>
        <v>6144.4640000000009</v>
      </c>
      <c r="S30" s="44">
        <f t="shared" si="9"/>
        <v>0.1132962591456219</v>
      </c>
    </row>
    <row r="31" spans="1:19" x14ac:dyDescent="0.2">
      <c r="A31" s="9"/>
      <c r="B31" s="9"/>
      <c r="C31" s="9"/>
      <c r="D31" s="9"/>
      <c r="E31" s="9" t="s">
        <v>55</v>
      </c>
      <c r="F31" s="9"/>
      <c r="G31" s="13">
        <f>ROUND(SUM(G27:G30),5)</f>
        <v>12507.58</v>
      </c>
      <c r="H31" s="70">
        <f>G31/$G$11</f>
        <v>0.34865306350002789</v>
      </c>
      <c r="I31" s="13">
        <f>ROUND(SUM(I27:I30),5)</f>
        <v>25882.09</v>
      </c>
      <c r="J31" s="70">
        <f>I31/$I$11</f>
        <v>0.76357357800330428</v>
      </c>
      <c r="L31" s="38" t="s">
        <v>106</v>
      </c>
      <c r="P31" s="38"/>
      <c r="R31" s="60">
        <f>ROUND(SUM(R27:R30),5)</f>
        <v>41411.343999999997</v>
      </c>
      <c r="S31" s="44">
        <f t="shared" si="9"/>
        <v>0.76357357800330405</v>
      </c>
    </row>
    <row r="32" spans="1:19" ht="12" thickBot="1" x14ac:dyDescent="0.25">
      <c r="A32" s="9"/>
      <c r="B32" s="9"/>
      <c r="C32" s="9"/>
      <c r="D32" s="9"/>
      <c r="E32" s="68" t="s">
        <v>56</v>
      </c>
      <c r="F32" s="68"/>
      <c r="G32" s="17">
        <v>5035.33</v>
      </c>
      <c r="H32" s="69">
        <f>G32/G12</f>
        <v>0.70671298245614034</v>
      </c>
      <c r="I32" s="17">
        <v>4854.83</v>
      </c>
      <c r="J32" s="69">
        <f>I32/I12</f>
        <v>0.6627754266211604</v>
      </c>
      <c r="L32" s="38" t="s">
        <v>103</v>
      </c>
      <c r="N32" s="56"/>
      <c r="O32" s="56"/>
      <c r="P32" s="53">
        <f t="shared" si="7"/>
        <v>0.6627754266211604</v>
      </c>
      <c r="R32" s="42">
        <f>P32*$R$12+O32</f>
        <v>4854.83</v>
      </c>
      <c r="S32" s="44">
        <f>R32/R12</f>
        <v>0.6627754266211604</v>
      </c>
    </row>
    <row r="33" spans="1:19" ht="12" thickBot="1" x14ac:dyDescent="0.25">
      <c r="A33" s="9"/>
      <c r="B33" s="9"/>
      <c r="C33" s="9"/>
      <c r="D33" s="9" t="s">
        <v>57</v>
      </c>
      <c r="E33" s="9"/>
      <c r="F33" s="9"/>
      <c r="G33" s="18">
        <f>G32+G31+G26+G21</f>
        <v>58055.32</v>
      </c>
      <c r="H33" s="14">
        <f t="shared" ref="H33:H67" si="10">G33/$G$13</f>
        <v>0.54694867350015075</v>
      </c>
      <c r="I33" s="18">
        <f>I32+I31+I26+I21</f>
        <v>63913.46</v>
      </c>
      <c r="J33" s="14">
        <f t="shared" si="1"/>
        <v>0.58935746823303758</v>
      </c>
      <c r="L33" s="38" t="s">
        <v>106</v>
      </c>
      <c r="P33" s="38"/>
      <c r="R33" s="61">
        <f>R32+R31+R26+R21</f>
        <v>89479.850999999995</v>
      </c>
      <c r="S33" s="44">
        <f t="shared" si="3"/>
        <v>0.60590570119752574</v>
      </c>
    </row>
    <row r="34" spans="1:19" x14ac:dyDescent="0.2">
      <c r="A34" s="9"/>
      <c r="B34" s="9"/>
      <c r="C34" s="9" t="s">
        <v>58</v>
      </c>
      <c r="D34" s="9"/>
      <c r="E34" s="9"/>
      <c r="F34" s="9"/>
      <c r="G34" s="13">
        <f>ROUND(G13-G33,5)</f>
        <v>48088.68</v>
      </c>
      <c r="H34" s="14">
        <f t="shared" si="10"/>
        <v>0.45305132649984925</v>
      </c>
      <c r="I34" s="13">
        <f>ROUND(I13-I33,5)</f>
        <v>44532.54</v>
      </c>
      <c r="J34" s="14">
        <f t="shared" si="1"/>
        <v>0.41064253176696236</v>
      </c>
      <c r="L34" s="38" t="s">
        <v>106</v>
      </c>
      <c r="P34" s="38"/>
      <c r="R34" s="60">
        <f>ROUND(R13-R33,5)</f>
        <v>58199.648999999998</v>
      </c>
      <c r="S34" s="44">
        <f t="shared" si="3"/>
        <v>0.39409429880247426</v>
      </c>
    </row>
    <row r="35" spans="1:19" x14ac:dyDescent="0.2">
      <c r="A35" s="9"/>
      <c r="B35" s="9"/>
      <c r="C35" s="9"/>
      <c r="D35" s="9" t="s">
        <v>59</v>
      </c>
      <c r="E35" s="9"/>
      <c r="F35" s="9"/>
      <c r="G35" s="13"/>
      <c r="H35" s="14"/>
      <c r="I35" s="13"/>
      <c r="J35" s="14"/>
      <c r="P35" s="38"/>
      <c r="S35" s="44"/>
    </row>
    <row r="36" spans="1:19" x14ac:dyDescent="0.2">
      <c r="A36" s="9"/>
      <c r="B36" s="9"/>
      <c r="C36" s="9"/>
      <c r="D36" s="9"/>
      <c r="E36" s="9" t="s">
        <v>60</v>
      </c>
      <c r="F36" s="9"/>
      <c r="G36" s="13"/>
      <c r="H36" s="14"/>
      <c r="I36" s="13"/>
      <c r="J36" s="14"/>
      <c r="P36" s="38"/>
      <c r="S36" s="44"/>
    </row>
    <row r="37" spans="1:19" x14ac:dyDescent="0.2">
      <c r="A37" s="9"/>
      <c r="B37" s="9"/>
      <c r="C37" s="9"/>
      <c r="D37" s="9"/>
      <c r="E37" s="9"/>
      <c r="F37" s="74" t="s">
        <v>61</v>
      </c>
      <c r="G37" s="17">
        <v>19440</v>
      </c>
      <c r="H37" s="14">
        <f t="shared" si="10"/>
        <v>0.1831474223696111</v>
      </c>
      <c r="I37" s="13">
        <v>18048</v>
      </c>
      <c r="J37" s="14">
        <f t="shared" si="1"/>
        <v>0.16642384228095089</v>
      </c>
      <c r="L37" s="38" t="s">
        <v>104</v>
      </c>
      <c r="N37" s="56">
        <v>18500</v>
      </c>
      <c r="O37" s="56"/>
      <c r="P37" s="53"/>
      <c r="R37" s="42">
        <f>N37+O37</f>
        <v>18500</v>
      </c>
      <c r="S37" s="44">
        <f t="shared" si="3"/>
        <v>0.12527128003548224</v>
      </c>
    </row>
    <row r="38" spans="1:19" x14ac:dyDescent="0.2">
      <c r="A38" s="9"/>
      <c r="B38" s="9"/>
      <c r="C38" s="9"/>
      <c r="D38" s="9"/>
      <c r="E38" s="9"/>
      <c r="F38" s="9" t="s">
        <v>62</v>
      </c>
      <c r="G38" s="17">
        <v>898</v>
      </c>
      <c r="H38" s="14">
        <f t="shared" si="10"/>
        <v>8.4602050045221588E-3</v>
      </c>
      <c r="I38" s="13">
        <v>657</v>
      </c>
      <c r="J38" s="14">
        <f t="shared" si="1"/>
        <v>6.0583147372886047E-3</v>
      </c>
      <c r="L38" s="38" t="s">
        <v>104</v>
      </c>
      <c r="N38" s="56">
        <v>750</v>
      </c>
      <c r="O38" s="56"/>
      <c r="P38" s="53"/>
      <c r="R38" s="42">
        <f t="shared" ref="R38:R41" si="11">N38+O38</f>
        <v>750</v>
      </c>
      <c r="S38" s="44">
        <f t="shared" si="3"/>
        <v>5.0785654068438747E-3</v>
      </c>
    </row>
    <row r="39" spans="1:19" x14ac:dyDescent="0.2">
      <c r="A39" s="9"/>
      <c r="B39" s="9"/>
      <c r="C39" s="9"/>
      <c r="D39" s="9"/>
      <c r="E39" s="9"/>
      <c r="F39" s="9" t="s">
        <v>63</v>
      </c>
      <c r="G39" s="17">
        <v>1650</v>
      </c>
      <c r="H39" s="14">
        <f t="shared" si="10"/>
        <v>1.5544920108531805E-2</v>
      </c>
      <c r="I39" s="13">
        <v>3255</v>
      </c>
      <c r="J39" s="14">
        <f t="shared" si="1"/>
        <v>3.0014938310311122E-2</v>
      </c>
      <c r="L39" s="38" t="s">
        <v>104</v>
      </c>
      <c r="N39" s="56">
        <v>3300</v>
      </c>
      <c r="O39" s="56"/>
      <c r="P39" s="53"/>
      <c r="R39" s="42">
        <f t="shared" si="11"/>
        <v>3300</v>
      </c>
      <c r="S39" s="44">
        <f t="shared" si="3"/>
        <v>2.2345687790113047E-2</v>
      </c>
    </row>
    <row r="40" spans="1:19" x14ac:dyDescent="0.2">
      <c r="A40" s="9"/>
      <c r="B40" s="9"/>
      <c r="C40" s="9"/>
      <c r="D40" s="9"/>
      <c r="E40" s="9"/>
      <c r="F40" s="9" t="s">
        <v>64</v>
      </c>
      <c r="G40" s="13">
        <v>1850</v>
      </c>
      <c r="H40" s="14">
        <f t="shared" si="10"/>
        <v>1.7429152848959902E-2</v>
      </c>
      <c r="I40" s="13">
        <v>2550</v>
      </c>
      <c r="J40" s="14">
        <f t="shared" si="1"/>
        <v>2.351400697121148E-2</v>
      </c>
      <c r="L40" s="38" t="s">
        <v>104</v>
      </c>
      <c r="N40" s="56">
        <v>2500</v>
      </c>
      <c r="O40" s="56"/>
      <c r="P40" s="53"/>
      <c r="R40" s="42">
        <f t="shared" si="11"/>
        <v>2500</v>
      </c>
      <c r="S40" s="44">
        <f t="shared" si="3"/>
        <v>1.6928551356146248E-2</v>
      </c>
    </row>
    <row r="41" spans="1:19" ht="12" thickBot="1" x14ac:dyDescent="0.25">
      <c r="A41" s="9"/>
      <c r="B41" s="9"/>
      <c r="C41" s="9"/>
      <c r="D41" s="9"/>
      <c r="E41" s="9"/>
      <c r="F41" s="9" t="s">
        <v>65</v>
      </c>
      <c r="G41" s="16">
        <v>2100</v>
      </c>
      <c r="H41" s="14">
        <f t="shared" si="10"/>
        <v>1.9784443774495026E-2</v>
      </c>
      <c r="I41" s="16">
        <v>2320</v>
      </c>
      <c r="J41" s="14">
        <f t="shared" si="1"/>
        <v>2.1393135754200248E-2</v>
      </c>
      <c r="L41" s="38" t="s">
        <v>104</v>
      </c>
      <c r="N41" s="56">
        <v>2300</v>
      </c>
      <c r="O41" s="56"/>
      <c r="P41" s="53"/>
      <c r="R41" s="42">
        <f t="shared" si="11"/>
        <v>2300</v>
      </c>
      <c r="S41" s="44">
        <f t="shared" si="3"/>
        <v>1.5574267247654549E-2</v>
      </c>
    </row>
    <row r="42" spans="1:19" x14ac:dyDescent="0.2">
      <c r="A42" s="9"/>
      <c r="B42" s="9"/>
      <c r="C42" s="9"/>
      <c r="D42" s="9"/>
      <c r="E42" s="9" t="s">
        <v>66</v>
      </c>
      <c r="F42" s="9"/>
      <c r="G42" s="13">
        <f>ROUND(SUM(G36:G37)+G38+SUM(G39:G41),5)</f>
        <v>25938</v>
      </c>
      <c r="H42" s="14">
        <f t="shared" si="10"/>
        <v>0.24436614410611998</v>
      </c>
      <c r="I42" s="13">
        <f>ROUND(SUM(I36:I37)+I38+SUM(I39:I41),5)</f>
        <v>26830</v>
      </c>
      <c r="J42" s="14">
        <f t="shared" si="1"/>
        <v>0.24740423805396233</v>
      </c>
      <c r="L42" s="38" t="s">
        <v>106</v>
      </c>
      <c r="P42" s="38"/>
      <c r="R42" s="60">
        <f>ROUND(SUM(R36:R37)+R38+SUM(R39:R41),5)</f>
        <v>27350</v>
      </c>
      <c r="S42" s="44">
        <f t="shared" si="3"/>
        <v>0.18519835183623998</v>
      </c>
    </row>
    <row r="43" spans="1:19" x14ac:dyDescent="0.2">
      <c r="A43" s="9"/>
      <c r="B43" s="9"/>
      <c r="C43" s="9"/>
      <c r="D43" s="9"/>
      <c r="E43" s="9" t="s">
        <v>67</v>
      </c>
      <c r="F43" s="9"/>
      <c r="G43" s="13"/>
      <c r="H43" s="14"/>
      <c r="I43" s="13"/>
      <c r="J43" s="14"/>
      <c r="P43" s="38"/>
      <c r="S43" s="44"/>
    </row>
    <row r="44" spans="1:19" x14ac:dyDescent="0.2">
      <c r="A44" s="9"/>
      <c r="B44" s="9"/>
      <c r="C44" s="9"/>
      <c r="D44" s="9"/>
      <c r="E44" s="9"/>
      <c r="F44" s="9" t="s">
        <v>68</v>
      </c>
      <c r="G44" s="13">
        <v>758</v>
      </c>
      <c r="H44" s="14">
        <f t="shared" si="10"/>
        <v>7.14124208622249E-3</v>
      </c>
      <c r="I44" s="13">
        <v>2491</v>
      </c>
      <c r="J44" s="14">
        <f t="shared" si="1"/>
        <v>2.2969957398152076E-2</v>
      </c>
      <c r="L44" s="38" t="s">
        <v>105</v>
      </c>
      <c r="N44" s="56">
        <v>3000</v>
      </c>
      <c r="O44" s="56"/>
      <c r="P44" s="53"/>
      <c r="R44" s="42">
        <f t="shared" ref="R44:R51" si="12">N44+O44</f>
        <v>3000</v>
      </c>
      <c r="S44" s="44">
        <f t="shared" si="3"/>
        <v>2.0314261627375499E-2</v>
      </c>
    </row>
    <row r="45" spans="1:19" x14ac:dyDescent="0.2">
      <c r="A45" s="9"/>
      <c r="B45" s="9"/>
      <c r="C45" s="9"/>
      <c r="D45" s="9"/>
      <c r="E45" s="9"/>
      <c r="F45" s="9" t="s">
        <v>69</v>
      </c>
      <c r="G45" s="13">
        <v>165</v>
      </c>
      <c r="H45" s="14">
        <f t="shared" si="10"/>
        <v>1.5544920108531805E-3</v>
      </c>
      <c r="I45" s="13">
        <v>250</v>
      </c>
      <c r="J45" s="14">
        <f t="shared" si="1"/>
        <v>2.3052948010991647E-3</v>
      </c>
      <c r="L45" s="38" t="s">
        <v>105</v>
      </c>
      <c r="N45" s="56">
        <v>250</v>
      </c>
      <c r="O45" s="56"/>
      <c r="P45" s="53"/>
      <c r="R45" s="42">
        <f t="shared" si="12"/>
        <v>250</v>
      </c>
      <c r="S45" s="44">
        <f t="shared" si="3"/>
        <v>1.6928551356146248E-3</v>
      </c>
    </row>
    <row r="46" spans="1:19" x14ac:dyDescent="0.2">
      <c r="A46" s="9"/>
      <c r="B46" s="9"/>
      <c r="C46" s="9"/>
      <c r="D46" s="9"/>
      <c r="E46" s="9"/>
      <c r="F46" s="9" t="s">
        <v>70</v>
      </c>
      <c r="G46" s="13">
        <v>599.78</v>
      </c>
      <c r="H46" s="14">
        <f t="shared" si="10"/>
        <v>5.6506255652698217E-3</v>
      </c>
      <c r="I46" s="13">
        <v>562.53</v>
      </c>
      <c r="J46" s="14">
        <f t="shared" si="1"/>
        <v>5.1871899378492523E-3</v>
      </c>
      <c r="L46" s="38" t="s">
        <v>103</v>
      </c>
      <c r="N46" s="56"/>
      <c r="O46" s="56"/>
      <c r="P46" s="53">
        <v>0.01</v>
      </c>
      <c r="R46" s="42">
        <f t="shared" ref="R46" si="13">P46*$R$13+O46</f>
        <v>1476.7950000000001</v>
      </c>
      <c r="S46" s="44">
        <f t="shared" si="3"/>
        <v>0.01</v>
      </c>
    </row>
    <row r="47" spans="1:19" x14ac:dyDescent="0.2">
      <c r="A47" s="9"/>
      <c r="B47" s="9"/>
      <c r="C47" s="9"/>
      <c r="D47" s="9"/>
      <c r="E47" s="9"/>
      <c r="F47" s="9" t="s">
        <v>122</v>
      </c>
      <c r="G47" s="13">
        <v>1005</v>
      </c>
      <c r="H47" s="14">
        <f t="shared" si="10"/>
        <v>9.4682695206511902E-3</v>
      </c>
      <c r="I47" s="13">
        <v>1000</v>
      </c>
      <c r="J47" s="14">
        <f t="shared" si="1"/>
        <v>9.2211792043966588E-3</v>
      </c>
      <c r="L47" s="38" t="s">
        <v>105</v>
      </c>
      <c r="N47" s="56">
        <v>1250</v>
      </c>
      <c r="O47" s="56"/>
      <c r="P47" s="53"/>
      <c r="R47" s="42">
        <f t="shared" si="12"/>
        <v>1250</v>
      </c>
      <c r="S47" s="44">
        <f t="shared" si="3"/>
        <v>8.464275678073124E-3</v>
      </c>
    </row>
    <row r="48" spans="1:19" x14ac:dyDescent="0.2">
      <c r="A48" s="9"/>
      <c r="B48" s="9"/>
      <c r="C48" s="9"/>
      <c r="D48" s="9"/>
      <c r="E48" s="9"/>
      <c r="F48" s="9" t="s">
        <v>75</v>
      </c>
      <c r="G48" s="13">
        <v>3875</v>
      </c>
      <c r="H48" s="14">
        <f t="shared" si="10"/>
        <v>3.6507009345794393E-2</v>
      </c>
      <c r="I48" s="13">
        <v>528</v>
      </c>
      <c r="J48" s="14">
        <f t="shared" si="1"/>
        <v>4.8687826199214357E-3</v>
      </c>
      <c r="L48" s="38" t="s">
        <v>105</v>
      </c>
      <c r="N48" s="56">
        <v>1000</v>
      </c>
      <c r="O48" s="56"/>
      <c r="P48" s="53"/>
      <c r="R48" s="42">
        <f t="shared" si="12"/>
        <v>1000</v>
      </c>
      <c r="S48" s="44">
        <f t="shared" si="3"/>
        <v>6.7714205424584993E-3</v>
      </c>
    </row>
    <row r="49" spans="1:19" x14ac:dyDescent="0.2">
      <c r="A49" s="9"/>
      <c r="B49" s="9"/>
      <c r="C49" s="9"/>
      <c r="D49" s="9"/>
      <c r="E49" s="9"/>
      <c r="F49" s="9" t="s">
        <v>76</v>
      </c>
      <c r="G49" s="13">
        <v>2458</v>
      </c>
      <c r="H49" s="14">
        <f t="shared" si="10"/>
        <v>2.3157220379861322E-2</v>
      </c>
      <c r="I49" s="13">
        <v>2985</v>
      </c>
      <c r="J49" s="14">
        <f t="shared" si="1"/>
        <v>2.7525219925124026E-2</v>
      </c>
      <c r="L49" s="38" t="s">
        <v>104</v>
      </c>
      <c r="N49" s="56">
        <v>3000</v>
      </c>
      <c r="O49" s="56"/>
      <c r="P49" s="53"/>
      <c r="R49" s="42">
        <f t="shared" si="12"/>
        <v>3000</v>
      </c>
      <c r="S49" s="44">
        <f t="shared" si="3"/>
        <v>2.0314261627375499E-2</v>
      </c>
    </row>
    <row r="50" spans="1:19" x14ac:dyDescent="0.2">
      <c r="A50" s="9"/>
      <c r="B50" s="9"/>
      <c r="C50" s="9"/>
      <c r="D50" s="9"/>
      <c r="E50" s="9"/>
      <c r="F50" s="9" t="s">
        <v>77</v>
      </c>
      <c r="G50" s="13">
        <v>268</v>
      </c>
      <c r="H50" s="14">
        <f t="shared" si="10"/>
        <v>2.5248718721736507E-3</v>
      </c>
      <c r="I50" s="13">
        <v>353</v>
      </c>
      <c r="J50" s="14">
        <f t="shared" si="1"/>
        <v>3.2550762591520206E-3</v>
      </c>
      <c r="L50" s="38" t="s">
        <v>105</v>
      </c>
      <c r="N50" s="56">
        <v>500</v>
      </c>
      <c r="O50" s="56"/>
      <c r="P50" s="53"/>
      <c r="R50" s="42">
        <f t="shared" si="12"/>
        <v>500</v>
      </c>
      <c r="S50" s="44">
        <f t="shared" si="3"/>
        <v>3.3857102712292497E-3</v>
      </c>
    </row>
    <row r="51" spans="1:19" ht="12" thickBot="1" x14ac:dyDescent="0.25">
      <c r="A51" s="9"/>
      <c r="B51" s="9"/>
      <c r="C51" s="9"/>
      <c r="D51" s="9"/>
      <c r="E51" s="9"/>
      <c r="F51" s="9" t="s">
        <v>79</v>
      </c>
      <c r="G51" s="16">
        <v>586</v>
      </c>
      <c r="H51" s="14">
        <f t="shared" si="10"/>
        <v>5.5208019294543265E-3</v>
      </c>
      <c r="I51" s="16">
        <v>676</v>
      </c>
      <c r="J51" s="14">
        <f t="shared" si="1"/>
        <v>6.2335171421721413E-3</v>
      </c>
      <c r="L51" s="38" t="s">
        <v>105</v>
      </c>
      <c r="N51" s="56">
        <v>750</v>
      </c>
      <c r="O51" s="56"/>
      <c r="P51" s="53"/>
      <c r="R51" s="42">
        <f t="shared" si="12"/>
        <v>750</v>
      </c>
      <c r="S51" s="44">
        <f t="shared" si="3"/>
        <v>5.0785654068438747E-3</v>
      </c>
    </row>
    <row r="52" spans="1:19" x14ac:dyDescent="0.2">
      <c r="A52" s="9"/>
      <c r="B52" s="9"/>
      <c r="C52" s="9"/>
      <c r="D52" s="9"/>
      <c r="E52" s="9" t="s">
        <v>80</v>
      </c>
      <c r="F52" s="9"/>
      <c r="G52" s="13">
        <f>ROUND(SUM(G43:G47)+SUM(G48:G51),5)</f>
        <v>9714.7800000000007</v>
      </c>
      <c r="H52" s="14">
        <f t="shared" si="10"/>
        <v>9.1524532710280382E-2</v>
      </c>
      <c r="I52" s="13">
        <f>ROUND(SUM(I43:I47)+SUM(I48:I51),5)</f>
        <v>8845.5300000000007</v>
      </c>
      <c r="J52" s="14">
        <f t="shared" si="1"/>
        <v>8.1566217287866782E-2</v>
      </c>
      <c r="L52" s="38" t="s">
        <v>106</v>
      </c>
      <c r="P52" s="38"/>
      <c r="R52" s="60">
        <f>ROUND(SUM(R43:R47)+SUM(R48:R51),5)</f>
        <v>11226.795</v>
      </c>
      <c r="S52" s="44">
        <f t="shared" si="3"/>
        <v>7.6021350288970377E-2</v>
      </c>
    </row>
    <row r="53" spans="1:19" ht="12" thickBot="1" x14ac:dyDescent="0.25">
      <c r="A53" s="9"/>
      <c r="B53" s="9"/>
      <c r="C53" s="9"/>
      <c r="D53" s="9"/>
      <c r="E53" s="9"/>
      <c r="F53" s="9"/>
      <c r="G53" s="16"/>
      <c r="H53" s="14"/>
      <c r="I53" s="16"/>
      <c r="J53" s="14"/>
      <c r="P53" s="38"/>
      <c r="S53" s="44">
        <f t="shared" si="3"/>
        <v>0</v>
      </c>
    </row>
    <row r="54" spans="1:19" x14ac:dyDescent="0.2">
      <c r="A54" s="9"/>
      <c r="B54" s="9"/>
      <c r="C54" s="9"/>
      <c r="D54" s="9"/>
      <c r="E54" s="9" t="s">
        <v>81</v>
      </c>
      <c r="F54" s="9"/>
      <c r="G54" s="13">
        <v>1521.58</v>
      </c>
      <c r="H54" s="14">
        <f t="shared" si="10"/>
        <v>1.4335054265902923E-2</v>
      </c>
      <c r="I54" s="13">
        <v>745.8</v>
      </c>
      <c r="J54" s="14">
        <f t="shared" si="1"/>
        <v>6.8771554506390272E-3</v>
      </c>
      <c r="L54" s="38" t="s">
        <v>107</v>
      </c>
      <c r="N54" s="56">
        <v>1000</v>
      </c>
      <c r="O54" s="56">
        <v>2500</v>
      </c>
      <c r="P54" s="53"/>
      <c r="R54" s="62">
        <f t="shared" ref="R54" si="14">N54+O54</f>
        <v>3500</v>
      </c>
      <c r="S54" s="44">
        <f t="shared" si="3"/>
        <v>2.369997189860475E-2</v>
      </c>
    </row>
    <row r="55" spans="1:19" x14ac:dyDescent="0.2">
      <c r="A55" s="9"/>
      <c r="B55" s="9"/>
      <c r="C55" s="9"/>
      <c r="D55" s="9"/>
      <c r="E55" s="9"/>
      <c r="F55" s="9"/>
      <c r="G55" s="13"/>
      <c r="H55" s="14"/>
      <c r="I55" s="13"/>
      <c r="J55" s="14">
        <f t="shared" si="1"/>
        <v>0</v>
      </c>
      <c r="P55" s="38"/>
      <c r="S55" s="44">
        <f t="shared" si="3"/>
        <v>0</v>
      </c>
    </row>
    <row r="56" spans="1:19" x14ac:dyDescent="0.2">
      <c r="A56" s="9"/>
      <c r="B56" s="9"/>
      <c r="C56" s="9"/>
      <c r="D56" s="9"/>
      <c r="E56" s="9" t="s">
        <v>82</v>
      </c>
      <c r="F56" s="9"/>
      <c r="G56" s="13"/>
      <c r="H56" s="14"/>
      <c r="I56" s="13"/>
      <c r="J56" s="14">
        <f t="shared" si="1"/>
        <v>0</v>
      </c>
      <c r="P56" s="38"/>
      <c r="S56" s="44">
        <f t="shared" si="3"/>
        <v>0</v>
      </c>
    </row>
    <row r="57" spans="1:19" x14ac:dyDescent="0.2">
      <c r="A57" s="9"/>
      <c r="B57" s="9"/>
      <c r="C57" s="9"/>
      <c r="D57" s="9"/>
      <c r="E57" s="9"/>
      <c r="F57" s="9" t="s">
        <v>83</v>
      </c>
      <c r="G57" s="13">
        <v>1150</v>
      </c>
      <c r="H57" s="14">
        <f t="shared" si="10"/>
        <v>1.0834338257461561E-2</v>
      </c>
      <c r="I57" s="13">
        <v>720</v>
      </c>
      <c r="J57" s="14">
        <f t="shared" si="1"/>
        <v>6.6392490271655943E-3</v>
      </c>
      <c r="L57" s="38" t="s">
        <v>103</v>
      </c>
      <c r="N57" s="56"/>
      <c r="O57" s="56"/>
      <c r="P57" s="53">
        <v>0.01</v>
      </c>
      <c r="R57" s="42">
        <f>P57*$R$13+O57</f>
        <v>1476.7950000000001</v>
      </c>
      <c r="S57" s="44">
        <f t="shared" si="3"/>
        <v>0.01</v>
      </c>
    </row>
    <row r="58" spans="1:19" x14ac:dyDescent="0.2">
      <c r="A58" s="9"/>
      <c r="B58" s="9"/>
      <c r="C58" s="9"/>
      <c r="D58" s="9"/>
      <c r="E58" s="9"/>
      <c r="F58" s="9" t="s">
        <v>84</v>
      </c>
      <c r="G58" s="13">
        <v>212.67</v>
      </c>
      <c r="H58" s="14">
        <f t="shared" si="10"/>
        <v>2.0035988845342177E-3</v>
      </c>
      <c r="I58" s="13">
        <v>587.26</v>
      </c>
      <c r="J58" s="14">
        <f t="shared" si="1"/>
        <v>5.4152296995739818E-3</v>
      </c>
      <c r="L58" s="38" t="s">
        <v>103</v>
      </c>
      <c r="N58" s="56"/>
      <c r="O58" s="56"/>
      <c r="P58" s="53">
        <v>0.01</v>
      </c>
      <c r="R58" s="42">
        <f t="shared" ref="R58:R64" si="15">P58*$R$13+O58</f>
        <v>1476.7950000000001</v>
      </c>
      <c r="S58" s="44">
        <f t="shared" si="3"/>
        <v>0.01</v>
      </c>
    </row>
    <row r="59" spans="1:19" x14ac:dyDescent="0.2">
      <c r="A59" s="9"/>
      <c r="B59" s="9"/>
      <c r="C59" s="9"/>
      <c r="D59" s="9"/>
      <c r="E59" s="9"/>
      <c r="F59" s="9" t="s">
        <v>85</v>
      </c>
      <c r="G59" s="13">
        <v>1668.6</v>
      </c>
      <c r="H59" s="14">
        <f t="shared" si="10"/>
        <v>1.5720153753391617E-2</v>
      </c>
      <c r="I59" s="13">
        <v>3317.5</v>
      </c>
      <c r="J59" s="14">
        <f t="shared" si="1"/>
        <v>3.0591262010585915E-2</v>
      </c>
      <c r="L59" s="38" t="s">
        <v>103</v>
      </c>
      <c r="N59" s="56"/>
      <c r="O59" s="56"/>
      <c r="P59" s="53">
        <v>0.03</v>
      </c>
      <c r="R59" s="42">
        <f t="shared" si="15"/>
        <v>4430.3850000000002</v>
      </c>
      <c r="S59" s="44">
        <f t="shared" si="3"/>
        <v>3.0000000000000002E-2</v>
      </c>
    </row>
    <row r="60" spans="1:19" x14ac:dyDescent="0.2">
      <c r="A60" s="9"/>
      <c r="B60" s="9"/>
      <c r="C60" s="9"/>
      <c r="D60" s="9"/>
      <c r="E60" s="9"/>
      <c r="F60" s="9" t="s">
        <v>108</v>
      </c>
      <c r="G60" s="13">
        <v>5040.9399999999996</v>
      </c>
      <c r="H60" s="14">
        <f t="shared" si="10"/>
        <v>4.7491520952668072E-2</v>
      </c>
      <c r="I60" s="13">
        <v>5023.83</v>
      </c>
      <c r="J60" s="14">
        <f t="shared" si="1"/>
        <v>4.6325636722424061E-2</v>
      </c>
      <c r="L60" s="38" t="s">
        <v>103</v>
      </c>
      <c r="N60" s="56"/>
      <c r="O60" s="56"/>
      <c r="P60" s="53">
        <v>0.05</v>
      </c>
      <c r="R60" s="42">
        <f t="shared" si="15"/>
        <v>7383.9750000000004</v>
      </c>
      <c r="S60" s="44">
        <f t="shared" si="3"/>
        <v>0.05</v>
      </c>
    </row>
    <row r="61" spans="1:19" x14ac:dyDescent="0.2">
      <c r="A61" s="9"/>
      <c r="B61" s="9"/>
      <c r="C61" s="9"/>
      <c r="D61" s="9"/>
      <c r="E61" s="9"/>
      <c r="F61" s="9" t="s">
        <v>86</v>
      </c>
      <c r="G61" s="13">
        <v>3775.72</v>
      </c>
      <c r="H61" s="14">
        <f t="shared" si="10"/>
        <v>3.5571676213445882E-2</v>
      </c>
      <c r="I61" s="13">
        <v>4244.6899999999996</v>
      </c>
      <c r="J61" s="14">
        <f t="shared" si="1"/>
        <v>3.9141047157110448E-2</v>
      </c>
      <c r="L61" s="38" t="s">
        <v>103</v>
      </c>
      <c r="N61" s="56"/>
      <c r="O61" s="56"/>
      <c r="P61" s="53">
        <v>0.04</v>
      </c>
      <c r="R61" s="42">
        <f t="shared" si="15"/>
        <v>5907.18</v>
      </c>
      <c r="S61" s="44">
        <f t="shared" si="3"/>
        <v>0.04</v>
      </c>
    </row>
    <row r="62" spans="1:19" x14ac:dyDescent="0.2">
      <c r="A62" s="9"/>
      <c r="B62" s="9"/>
      <c r="C62" s="9"/>
      <c r="D62" s="9"/>
      <c r="E62" s="9"/>
      <c r="F62" s="9" t="s">
        <v>87</v>
      </c>
      <c r="G62" s="13">
        <v>4150.2</v>
      </c>
      <c r="H62" s="14">
        <f t="shared" si="10"/>
        <v>3.9099713596623453E-2</v>
      </c>
      <c r="I62" s="13">
        <v>2082.41</v>
      </c>
      <c r="J62" s="14">
        <f t="shared" si="1"/>
        <v>1.9202275787027642E-2</v>
      </c>
      <c r="L62" s="38" t="s">
        <v>103</v>
      </c>
      <c r="N62" s="56"/>
      <c r="O62" s="56"/>
      <c r="P62" s="53">
        <v>0.03</v>
      </c>
      <c r="R62" s="42">
        <f t="shared" si="15"/>
        <v>4430.3850000000002</v>
      </c>
      <c r="S62" s="44">
        <f t="shared" si="3"/>
        <v>3.0000000000000002E-2</v>
      </c>
    </row>
    <row r="63" spans="1:19" x14ac:dyDescent="0.2">
      <c r="A63" s="9"/>
      <c r="B63" s="9"/>
      <c r="C63" s="9"/>
      <c r="D63" s="9"/>
      <c r="E63" s="9"/>
      <c r="F63" s="9" t="s">
        <v>88</v>
      </c>
      <c r="G63" s="13">
        <v>842.13</v>
      </c>
      <c r="H63" s="14">
        <f t="shared" si="10"/>
        <v>7.9338445884835698E-3</v>
      </c>
      <c r="I63" s="13">
        <v>876.04</v>
      </c>
      <c r="J63" s="14">
        <f t="shared" si="1"/>
        <v>8.0781218302196488E-3</v>
      </c>
      <c r="L63" s="38" t="s">
        <v>104</v>
      </c>
      <c r="N63" s="56">
        <v>900</v>
      </c>
      <c r="O63" s="56"/>
      <c r="P63" s="53"/>
      <c r="R63" s="42">
        <f t="shared" ref="R63" si="16">N63+O63</f>
        <v>900</v>
      </c>
      <c r="S63" s="44">
        <f t="shared" si="3"/>
        <v>6.0942784882126498E-3</v>
      </c>
    </row>
    <row r="64" spans="1:19" ht="12" thickBot="1" x14ac:dyDescent="0.25">
      <c r="A64" s="9"/>
      <c r="B64" s="9"/>
      <c r="C64" s="9"/>
      <c r="D64" s="9"/>
      <c r="E64" s="9"/>
      <c r="F64" s="9" t="s">
        <v>89</v>
      </c>
      <c r="G64" s="13">
        <v>2883.85</v>
      </c>
      <c r="H64" s="14">
        <f t="shared" si="10"/>
        <v>2.7169222942417845E-2</v>
      </c>
      <c r="I64" s="13">
        <v>1804</v>
      </c>
      <c r="J64" s="14">
        <f t="shared" si="1"/>
        <v>1.6635007284731572E-2</v>
      </c>
      <c r="L64" s="38" t="s">
        <v>103</v>
      </c>
      <c r="N64" s="56"/>
      <c r="O64" s="56"/>
      <c r="P64" s="53">
        <v>0.02</v>
      </c>
      <c r="R64" s="42">
        <f t="shared" si="15"/>
        <v>2953.59</v>
      </c>
      <c r="S64" s="44">
        <f t="shared" si="3"/>
        <v>0.02</v>
      </c>
    </row>
    <row r="65" spans="1:19" ht="12" thickBot="1" x14ac:dyDescent="0.25">
      <c r="A65" s="9"/>
      <c r="B65" s="9"/>
      <c r="C65" s="9"/>
      <c r="D65" s="9"/>
      <c r="E65" s="9" t="s">
        <v>90</v>
      </c>
      <c r="F65" s="9"/>
      <c r="G65" s="19">
        <f>SUM(G57:G64)</f>
        <v>19724.109999999997</v>
      </c>
      <c r="H65" s="14">
        <f t="shared" si="10"/>
        <v>0.18582406918902619</v>
      </c>
      <c r="I65" s="19">
        <f>SUM(I57:I64)</f>
        <v>18655.73</v>
      </c>
      <c r="J65" s="14">
        <f t="shared" si="1"/>
        <v>0.17202782951883885</v>
      </c>
      <c r="L65" s="38" t="s">
        <v>106</v>
      </c>
      <c r="P65" s="38"/>
      <c r="R65" s="63">
        <f>SUM(R57:R64)</f>
        <v>28959.105</v>
      </c>
      <c r="S65" s="44">
        <f t="shared" si="3"/>
        <v>0.19609427848821265</v>
      </c>
    </row>
    <row r="66" spans="1:19" ht="12" thickBot="1" x14ac:dyDescent="0.25">
      <c r="A66" s="9"/>
      <c r="B66" s="9"/>
      <c r="C66" s="9"/>
      <c r="D66" s="9" t="s">
        <v>91</v>
      </c>
      <c r="E66" s="9"/>
      <c r="F66" s="9"/>
      <c r="G66" s="18">
        <f>ROUND(G35+G42+G52+G54+G65,5)</f>
        <v>56898.47</v>
      </c>
      <c r="H66" s="14">
        <f t="shared" si="10"/>
        <v>0.53604980027132954</v>
      </c>
      <c r="I66" s="18">
        <f>ROUND(I35+I42+I52+I54+I65,5)</f>
        <v>55077.06</v>
      </c>
      <c r="J66" s="14">
        <f t="shared" si="1"/>
        <v>0.50787544031130694</v>
      </c>
      <c r="L66" s="38" t="s">
        <v>106</v>
      </c>
      <c r="P66" s="38"/>
      <c r="R66" s="61">
        <f>ROUND(R35+R42+R52+R54+R65,5)</f>
        <v>71035.899999999994</v>
      </c>
      <c r="S66" s="44">
        <f t="shared" si="3"/>
        <v>0.48101395251202772</v>
      </c>
    </row>
    <row r="67" spans="1:19" x14ac:dyDescent="0.2">
      <c r="A67" s="9"/>
      <c r="B67" s="9" t="s">
        <v>92</v>
      </c>
      <c r="C67" s="9"/>
      <c r="D67" s="9"/>
      <c r="E67" s="9"/>
      <c r="F67" s="9"/>
      <c r="G67" s="13">
        <f>ROUND(G7+G34-G66,5)</f>
        <v>-8809.7900000000009</v>
      </c>
      <c r="H67" s="14">
        <f t="shared" si="10"/>
        <v>-8.2998473771480258E-2</v>
      </c>
      <c r="I67" s="13">
        <f>ROUND(I7+I34-I66,5)</f>
        <v>-10544.52</v>
      </c>
      <c r="J67" s="14">
        <f t="shared" si="1"/>
        <v>-9.7232908544344659E-2</v>
      </c>
      <c r="L67" s="38" t="s">
        <v>106</v>
      </c>
      <c r="P67" s="38"/>
      <c r="R67" s="60">
        <f>ROUND(R7+R34-R66,5)</f>
        <v>-12836.251</v>
      </c>
      <c r="S67" s="44">
        <f t="shared" si="3"/>
        <v>-8.6919653709553457E-2</v>
      </c>
    </row>
    <row r="68" spans="1:19" x14ac:dyDescent="0.2">
      <c r="A68" s="9"/>
      <c r="B68" s="9"/>
      <c r="C68" s="9"/>
      <c r="D68" s="9"/>
      <c r="E68" s="9"/>
      <c r="F68" s="9"/>
      <c r="G68" s="13"/>
      <c r="H68" s="14"/>
      <c r="I68" s="13"/>
      <c r="J68" s="14"/>
      <c r="P68" s="38"/>
      <c r="S68" s="44">
        <f t="shared" si="3"/>
        <v>0</v>
      </c>
    </row>
    <row r="69" spans="1:19" ht="12" thickBot="1" x14ac:dyDescent="0.25">
      <c r="A69" s="9"/>
      <c r="B69" s="9"/>
      <c r="C69" s="9" t="s">
        <v>94</v>
      </c>
      <c r="D69" s="9"/>
      <c r="E69" s="9"/>
      <c r="F69" s="9"/>
      <c r="G69" s="13">
        <v>3250</v>
      </c>
      <c r="H69" s="14">
        <f t="shared" ref="H69:H70" si="17">G69/$G$13</f>
        <v>3.0618782031956587E-2</v>
      </c>
      <c r="I69" s="13">
        <v>4987</v>
      </c>
      <c r="J69" s="14">
        <f t="shared" ref="J69:J70" si="18">I69/$I$13</f>
        <v>4.5986020692326136E-2</v>
      </c>
      <c r="L69" s="38" t="s">
        <v>105</v>
      </c>
      <c r="N69" s="56"/>
      <c r="O69" s="56"/>
      <c r="P69" s="53"/>
      <c r="R69" s="42">
        <f t="shared" ref="R69" si="19">N69+O69</f>
        <v>0</v>
      </c>
      <c r="S69" s="44">
        <f t="shared" si="3"/>
        <v>0</v>
      </c>
    </row>
    <row r="70" spans="1:19" ht="12" thickBot="1" x14ac:dyDescent="0.25">
      <c r="A70" s="9" t="s">
        <v>97</v>
      </c>
      <c r="B70" s="9"/>
      <c r="C70" s="9"/>
      <c r="D70" s="9"/>
      <c r="E70" s="9"/>
      <c r="F70" s="9"/>
      <c r="G70" s="20">
        <f>G67-G69</f>
        <v>-12059.79</v>
      </c>
      <c r="H70" s="14">
        <f t="shared" si="17"/>
        <v>-0.11361725580343685</v>
      </c>
      <c r="I70" s="20">
        <f>I67-I69</f>
        <v>-15531.52</v>
      </c>
      <c r="J70" s="14">
        <f t="shared" si="18"/>
        <v>-0.14321892923667079</v>
      </c>
      <c r="P70" s="38"/>
      <c r="R70" s="20">
        <f>R67-R69</f>
        <v>-12836.251</v>
      </c>
      <c r="S70" s="44">
        <f t="shared" si="3"/>
        <v>-8.6919653709553457E-2</v>
      </c>
    </row>
    <row r="71" spans="1:19" ht="12" thickTop="1" x14ac:dyDescent="0.2">
      <c r="A71" s="21"/>
      <c r="B71" s="21"/>
      <c r="C71" s="21"/>
      <c r="D71" s="21"/>
      <c r="E71" s="21"/>
      <c r="F71" s="21"/>
      <c r="G71" s="43"/>
      <c r="H71" s="43"/>
      <c r="I71" s="43"/>
      <c r="J71" s="44"/>
    </row>
    <row r="72" spans="1:19" x14ac:dyDescent="0.2">
      <c r="A72" s="21" t="s">
        <v>98</v>
      </c>
      <c r="B72" s="21"/>
      <c r="C72" s="21"/>
      <c r="D72" s="21"/>
      <c r="E72" s="21"/>
      <c r="F72" s="21"/>
      <c r="G72" s="45"/>
      <c r="H72" s="46"/>
      <c r="I72" s="45"/>
      <c r="J72" s="44"/>
    </row>
    <row r="73" spans="1:19" x14ac:dyDescent="0.2">
      <c r="A73" s="21"/>
      <c r="B73" s="21"/>
      <c r="C73" s="21"/>
      <c r="D73" s="21"/>
      <c r="E73" s="21"/>
      <c r="F73" s="21"/>
      <c r="G73" s="21"/>
      <c r="H73" s="43"/>
      <c r="I73" s="43"/>
      <c r="J73" s="43"/>
      <c r="K73" s="44"/>
    </row>
    <row r="74" spans="1:19" x14ac:dyDescent="0.2">
      <c r="A74" s="21"/>
      <c r="B74" s="21"/>
      <c r="C74" s="21"/>
      <c r="D74" s="21"/>
      <c r="E74" s="21"/>
      <c r="F74" s="21"/>
      <c r="G74" s="21"/>
      <c r="H74" s="43"/>
      <c r="I74" s="43"/>
      <c r="J74" s="43"/>
      <c r="K74" s="44"/>
    </row>
    <row r="75" spans="1:19" x14ac:dyDescent="0.2">
      <c r="A75" s="21"/>
      <c r="B75" s="21"/>
      <c r="C75" s="21"/>
      <c r="D75" s="21"/>
      <c r="E75" s="21"/>
      <c r="F75" s="21"/>
      <c r="G75" s="21"/>
      <c r="H75" s="43"/>
      <c r="I75" s="43"/>
      <c r="J75" s="43"/>
      <c r="K75" s="44"/>
    </row>
    <row r="76" spans="1:19" x14ac:dyDescent="0.2">
      <c r="A76" s="21"/>
      <c r="B76" s="21"/>
      <c r="C76" s="21"/>
      <c r="D76" s="21"/>
      <c r="E76" s="21"/>
      <c r="F76" s="21"/>
      <c r="G76" s="21"/>
      <c r="H76" s="43"/>
      <c r="I76" s="43"/>
      <c r="J76" s="43"/>
      <c r="K76" s="44"/>
    </row>
    <row r="77" spans="1:19" x14ac:dyDescent="0.2">
      <c r="A77" s="21"/>
      <c r="B77" s="21"/>
      <c r="C77" s="21"/>
      <c r="D77" s="21"/>
      <c r="E77" s="21"/>
      <c r="F77" s="21"/>
      <c r="G77" s="21"/>
      <c r="H77" s="43"/>
      <c r="I77" s="43"/>
      <c r="J77" s="43"/>
      <c r="K77" s="44"/>
    </row>
    <row r="78" spans="1:19" x14ac:dyDescent="0.2">
      <c r="A78" s="21"/>
      <c r="B78" s="21"/>
      <c r="C78" s="21"/>
      <c r="D78" s="21"/>
      <c r="E78" s="21"/>
      <c r="F78" s="21"/>
      <c r="G78" s="21"/>
      <c r="H78" s="43"/>
      <c r="I78" s="43"/>
      <c r="J78" s="43"/>
      <c r="K78" s="44"/>
    </row>
    <row r="79" spans="1:19" x14ac:dyDescent="0.2">
      <c r="A79" s="21"/>
      <c r="B79" s="21"/>
      <c r="C79" s="21"/>
      <c r="D79" s="21"/>
      <c r="E79" s="21"/>
      <c r="F79" s="21"/>
      <c r="G79" s="21"/>
      <c r="H79" s="43"/>
      <c r="I79" s="43"/>
      <c r="J79" s="43"/>
      <c r="K79" s="44"/>
    </row>
    <row r="80" spans="1:19" x14ac:dyDescent="0.2">
      <c r="A80" s="21"/>
      <c r="B80" s="21"/>
      <c r="C80" s="21"/>
      <c r="D80" s="21"/>
      <c r="E80" s="21"/>
      <c r="F80" s="21"/>
      <c r="G80" s="21"/>
      <c r="H80" s="43"/>
      <c r="I80" s="43"/>
      <c r="J80" s="43"/>
      <c r="K80" s="44"/>
    </row>
    <row r="81" spans="1:11" x14ac:dyDescent="0.2">
      <c r="A81" s="21"/>
      <c r="B81" s="21"/>
      <c r="C81" s="21"/>
      <c r="D81" s="21"/>
      <c r="E81" s="21"/>
      <c r="F81" s="21"/>
      <c r="G81" s="21"/>
      <c r="H81" s="43"/>
      <c r="I81" s="43"/>
      <c r="J81" s="43"/>
      <c r="K81" s="44"/>
    </row>
    <row r="82" spans="1:11" x14ac:dyDescent="0.2">
      <c r="A82" s="21"/>
      <c r="B82" s="21"/>
      <c r="C82" s="21"/>
      <c r="D82" s="21"/>
      <c r="E82" s="21"/>
      <c r="F82" s="21"/>
      <c r="G82" s="21"/>
      <c r="H82" s="43"/>
      <c r="I82" s="43"/>
      <c r="J82" s="43"/>
      <c r="K82" s="44"/>
    </row>
    <row r="83" spans="1:11" x14ac:dyDescent="0.2">
      <c r="A83" s="21"/>
      <c r="B83" s="21"/>
      <c r="C83" s="21"/>
      <c r="D83" s="21"/>
      <c r="E83" s="21"/>
      <c r="F83" s="21"/>
      <c r="G83" s="21"/>
      <c r="H83" s="43"/>
      <c r="I83" s="43"/>
      <c r="J83" s="43"/>
      <c r="K83" s="44"/>
    </row>
    <row r="84" spans="1:11" x14ac:dyDescent="0.2">
      <c r="A84" s="21"/>
      <c r="B84" s="21"/>
      <c r="C84" s="21"/>
      <c r="D84" s="21"/>
      <c r="E84" s="21"/>
      <c r="F84" s="21"/>
      <c r="G84" s="21"/>
      <c r="H84" s="43"/>
      <c r="I84" s="43"/>
      <c r="J84" s="43"/>
      <c r="K84" s="44"/>
    </row>
    <row r="85" spans="1:11" x14ac:dyDescent="0.2">
      <c r="A85" s="21"/>
      <c r="B85" s="21"/>
      <c r="C85" s="21"/>
      <c r="D85" s="21"/>
      <c r="E85" s="21"/>
      <c r="F85" s="21"/>
      <c r="G85" s="21"/>
      <c r="H85" s="43"/>
      <c r="I85" s="43"/>
      <c r="J85" s="43"/>
      <c r="K85" s="44"/>
    </row>
    <row r="86" spans="1:11" x14ac:dyDescent="0.2">
      <c r="A86" s="21"/>
      <c r="B86" s="21"/>
      <c r="C86" s="21"/>
      <c r="D86" s="21"/>
      <c r="E86" s="21"/>
      <c r="F86" s="21"/>
      <c r="G86" s="21"/>
      <c r="H86" s="43"/>
      <c r="I86" s="43"/>
      <c r="J86" s="43"/>
      <c r="K86" s="44"/>
    </row>
    <row r="87" spans="1:11" x14ac:dyDescent="0.2">
      <c r="A87" s="21"/>
      <c r="B87" s="21"/>
      <c r="C87" s="21"/>
      <c r="D87" s="21"/>
      <c r="E87" s="21"/>
      <c r="F87" s="21"/>
      <c r="G87" s="21"/>
      <c r="H87" s="43"/>
      <c r="I87" s="43"/>
      <c r="J87" s="43"/>
      <c r="K87" s="44"/>
    </row>
    <row r="88" spans="1:11" x14ac:dyDescent="0.2">
      <c r="A88" s="21"/>
      <c r="B88" s="21"/>
      <c r="C88" s="21"/>
      <c r="D88" s="21"/>
      <c r="E88" s="21"/>
      <c r="F88" s="21"/>
      <c r="G88" s="21"/>
      <c r="H88" s="43"/>
      <c r="I88" s="43"/>
      <c r="J88" s="43"/>
      <c r="K88" s="44"/>
    </row>
    <row r="89" spans="1:11" x14ac:dyDescent="0.2">
      <c r="A89" s="21"/>
      <c r="B89" s="21"/>
      <c r="C89" s="21"/>
      <c r="D89" s="21"/>
      <c r="E89" s="21"/>
      <c r="F89" s="21"/>
      <c r="G89" s="21"/>
      <c r="H89" s="43"/>
      <c r="I89" s="43"/>
      <c r="J89" s="43"/>
      <c r="K89" s="44"/>
    </row>
    <row r="90" spans="1:11" x14ac:dyDescent="0.2">
      <c r="A90" s="21"/>
      <c r="B90" s="21"/>
      <c r="C90" s="21"/>
      <c r="D90" s="21"/>
      <c r="E90" s="21"/>
      <c r="F90" s="21"/>
      <c r="G90" s="21"/>
      <c r="H90" s="43"/>
      <c r="I90" s="43"/>
      <c r="J90" s="43"/>
      <c r="K90" s="44"/>
    </row>
    <row r="91" spans="1:11" x14ac:dyDescent="0.2">
      <c r="A91" s="21"/>
      <c r="B91" s="21"/>
      <c r="C91" s="21"/>
      <c r="D91" s="21"/>
      <c r="E91" s="21"/>
      <c r="F91" s="21"/>
      <c r="G91" s="21"/>
      <c r="H91" s="43"/>
      <c r="I91" s="43"/>
      <c r="J91" s="43"/>
      <c r="K91" s="44"/>
    </row>
    <row r="92" spans="1:11" x14ac:dyDescent="0.2">
      <c r="A92" s="21"/>
      <c r="B92" s="21"/>
      <c r="C92" s="21"/>
      <c r="D92" s="21"/>
      <c r="E92" s="21"/>
      <c r="F92" s="21"/>
      <c r="G92" s="21"/>
      <c r="H92" s="43"/>
      <c r="I92" s="43"/>
      <c r="J92" s="43"/>
      <c r="K92" s="44"/>
    </row>
  </sheetData>
  <mergeCells count="4">
    <mergeCell ref="I3:J3"/>
    <mergeCell ref="M3:P3"/>
    <mergeCell ref="G3:H3"/>
    <mergeCell ref="A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workbookViewId="0">
      <selection activeCell="G48" sqref="G48"/>
    </sheetView>
  </sheetViews>
  <sheetFormatPr defaultRowHeight="15" x14ac:dyDescent="0.25"/>
  <cols>
    <col min="1" max="4" width="3.7109375" customWidth="1"/>
    <col min="5" max="5" width="5.7109375" customWidth="1"/>
    <col min="6" max="6" width="20.85546875" bestFit="1" customWidth="1"/>
    <col min="7" max="7" width="54.85546875" bestFit="1" customWidth="1"/>
  </cols>
  <sheetData>
    <row r="2" spans="1:7" x14ac:dyDescent="0.25">
      <c r="A2" s="83" t="s">
        <v>25</v>
      </c>
      <c r="B2" s="84"/>
      <c r="C2" s="84"/>
      <c r="D2" s="84"/>
      <c r="E2" s="84"/>
      <c r="F2" s="85"/>
      <c r="G2" s="8" t="s">
        <v>1</v>
      </c>
    </row>
    <row r="3" spans="1:7" x14ac:dyDescent="0.25">
      <c r="A3" s="38"/>
      <c r="B3" s="38"/>
      <c r="C3" s="38"/>
      <c r="D3" s="38"/>
      <c r="E3" s="38"/>
      <c r="F3" s="38"/>
    </row>
    <row r="4" spans="1:7" x14ac:dyDescent="0.25">
      <c r="A4" s="10"/>
      <c r="B4" s="10"/>
      <c r="C4" s="10"/>
      <c r="D4" s="10"/>
      <c r="E4" s="10"/>
      <c r="F4" s="10"/>
    </row>
    <row r="5" spans="1:7" x14ac:dyDescent="0.25">
      <c r="A5" s="9"/>
      <c r="B5" s="9" t="s">
        <v>36</v>
      </c>
      <c r="C5" s="9"/>
      <c r="D5" s="9"/>
      <c r="E5" s="9"/>
      <c r="F5" s="9"/>
    </row>
    <row r="6" spans="1:7" x14ac:dyDescent="0.25">
      <c r="A6" s="9"/>
      <c r="B6" s="9"/>
      <c r="C6" s="9"/>
      <c r="D6" s="9" t="s">
        <v>37</v>
      </c>
      <c r="E6" s="9"/>
      <c r="F6" s="9"/>
    </row>
    <row r="7" spans="1:7" x14ac:dyDescent="0.25">
      <c r="A7" s="9"/>
      <c r="B7" s="9"/>
      <c r="C7" s="9"/>
      <c r="D7" s="9"/>
      <c r="E7" s="9" t="s">
        <v>38</v>
      </c>
      <c r="F7" s="9"/>
    </row>
    <row r="8" spans="1:7" x14ac:dyDescent="0.25">
      <c r="A8" s="9"/>
      <c r="B8" s="9"/>
      <c r="C8" s="9"/>
      <c r="D8" s="9"/>
      <c r="E8" s="9" t="s">
        <v>39</v>
      </c>
      <c r="F8" s="9"/>
    </row>
    <row r="9" spans="1:7" x14ac:dyDescent="0.25">
      <c r="A9" s="9"/>
      <c r="B9" s="9"/>
      <c r="C9" s="9"/>
      <c r="D9" s="9"/>
      <c r="E9" s="9" t="s">
        <v>40</v>
      </c>
      <c r="F9" s="9"/>
    </row>
    <row r="10" spans="1:7" x14ac:dyDescent="0.25">
      <c r="A10" s="9"/>
      <c r="B10" s="9"/>
      <c r="C10" s="9"/>
      <c r="D10" s="9"/>
      <c r="E10" s="9" t="s">
        <v>41</v>
      </c>
      <c r="F10" s="9"/>
    </row>
    <row r="11" spans="1:7" x14ac:dyDescent="0.25">
      <c r="A11" s="9"/>
      <c r="B11" s="9"/>
      <c r="C11" s="9"/>
      <c r="D11" s="9" t="s">
        <v>42</v>
      </c>
      <c r="E11" s="9"/>
      <c r="F11" s="9"/>
    </row>
    <row r="12" spans="1:7" x14ac:dyDescent="0.25">
      <c r="A12" s="9"/>
      <c r="B12" s="9"/>
      <c r="C12" s="9"/>
      <c r="D12" s="9" t="s">
        <v>43</v>
      </c>
      <c r="E12" s="9"/>
      <c r="F12" s="9"/>
    </row>
    <row r="13" spans="1:7" x14ac:dyDescent="0.25">
      <c r="A13" s="9"/>
      <c r="B13" s="9"/>
      <c r="C13" s="9"/>
      <c r="D13" s="9"/>
      <c r="E13" s="9" t="s">
        <v>44</v>
      </c>
      <c r="F13" s="9"/>
    </row>
    <row r="14" spans="1:7" x14ac:dyDescent="0.25">
      <c r="A14" s="9"/>
      <c r="B14" s="9"/>
      <c r="C14" s="9"/>
      <c r="D14" s="9"/>
      <c r="E14" s="9"/>
      <c r="F14" s="9" t="s">
        <v>45</v>
      </c>
    </row>
    <row r="15" spans="1:7" x14ac:dyDescent="0.25">
      <c r="A15" s="9"/>
      <c r="B15" s="9"/>
      <c r="C15" s="9"/>
      <c r="D15" s="9"/>
      <c r="E15" s="9"/>
      <c r="F15" s="9" t="s">
        <v>46</v>
      </c>
    </row>
    <row r="16" spans="1:7" x14ac:dyDescent="0.25">
      <c r="A16" s="9"/>
      <c r="B16" s="9"/>
      <c r="C16" s="9"/>
      <c r="D16" s="9"/>
      <c r="E16" s="9"/>
      <c r="F16" s="9" t="s">
        <v>47</v>
      </c>
    </row>
    <row r="17" spans="1:6" x14ac:dyDescent="0.25">
      <c r="A17" s="9"/>
      <c r="B17" s="9"/>
      <c r="C17" s="9"/>
      <c r="D17" s="9"/>
      <c r="E17" s="9"/>
      <c r="F17" s="9" t="s">
        <v>48</v>
      </c>
    </row>
    <row r="18" spans="1:6" x14ac:dyDescent="0.25">
      <c r="A18" s="9"/>
      <c r="B18" s="9"/>
      <c r="C18" s="9"/>
      <c r="D18" s="9"/>
      <c r="E18" s="9"/>
      <c r="F18" s="9" t="s">
        <v>49</v>
      </c>
    </row>
    <row r="19" spans="1:6" x14ac:dyDescent="0.25">
      <c r="A19" s="9"/>
      <c r="B19" s="9"/>
      <c r="C19" s="9"/>
      <c r="D19" s="9"/>
      <c r="E19" s="9" t="s">
        <v>50</v>
      </c>
      <c r="F19" s="9"/>
    </row>
    <row r="20" spans="1:6" x14ac:dyDescent="0.25">
      <c r="A20" s="9"/>
      <c r="B20" s="9"/>
      <c r="C20" s="9"/>
      <c r="D20" s="9"/>
      <c r="E20" s="9" t="s">
        <v>51</v>
      </c>
      <c r="F20" s="9"/>
    </row>
    <row r="21" spans="1:6" x14ac:dyDescent="0.25">
      <c r="A21" s="9"/>
      <c r="B21" s="9"/>
      <c r="C21" s="9"/>
      <c r="D21" s="9"/>
      <c r="E21" s="9"/>
      <c r="F21" s="9" t="s">
        <v>46</v>
      </c>
    </row>
    <row r="22" spans="1:6" x14ac:dyDescent="0.25">
      <c r="A22" s="9"/>
      <c r="B22" s="9"/>
      <c r="C22" s="9"/>
      <c r="D22" s="9"/>
      <c r="E22" s="9"/>
      <c r="F22" s="9" t="s">
        <v>47</v>
      </c>
    </row>
    <row r="23" spans="1:6" x14ac:dyDescent="0.25">
      <c r="A23" s="9"/>
      <c r="B23" s="9"/>
      <c r="C23" s="9"/>
      <c r="D23" s="9"/>
      <c r="E23" s="9"/>
      <c r="F23" s="9" t="s">
        <v>48</v>
      </c>
    </row>
    <row r="24" spans="1:6" x14ac:dyDescent="0.25">
      <c r="A24" s="9"/>
      <c r="B24" s="9"/>
      <c r="C24" s="9"/>
      <c r="D24" s="9"/>
      <c r="E24" s="9" t="s">
        <v>52</v>
      </c>
      <c r="F24" s="9"/>
    </row>
    <row r="25" spans="1:6" x14ac:dyDescent="0.25">
      <c r="A25" s="9"/>
      <c r="B25" s="9"/>
      <c r="C25" s="9"/>
      <c r="D25" s="9"/>
      <c r="E25" s="9" t="s">
        <v>53</v>
      </c>
      <c r="F25" s="9"/>
    </row>
    <row r="26" spans="1:6" x14ac:dyDescent="0.25">
      <c r="A26" s="9"/>
      <c r="B26" s="9"/>
      <c r="C26" s="9"/>
      <c r="D26" s="9"/>
      <c r="E26" s="9"/>
      <c r="F26" s="9" t="s">
        <v>47</v>
      </c>
    </row>
    <row r="27" spans="1:6" x14ac:dyDescent="0.25">
      <c r="A27" s="9"/>
      <c r="B27" s="9"/>
      <c r="C27" s="9"/>
      <c r="D27" s="9"/>
      <c r="E27" s="9"/>
      <c r="F27" s="9" t="s">
        <v>54</v>
      </c>
    </row>
    <row r="28" spans="1:6" x14ac:dyDescent="0.25">
      <c r="A28" s="9"/>
      <c r="B28" s="9"/>
      <c r="C28" s="9"/>
      <c r="D28" s="9"/>
      <c r="E28" s="9"/>
      <c r="F28" s="9" t="s">
        <v>48</v>
      </c>
    </row>
    <row r="29" spans="1:6" x14ac:dyDescent="0.25">
      <c r="A29" s="9"/>
      <c r="B29" s="9"/>
      <c r="C29" s="9"/>
      <c r="D29" s="9"/>
      <c r="E29" s="9" t="s">
        <v>55</v>
      </c>
      <c r="F29" s="9"/>
    </row>
    <row r="30" spans="1:6" x14ac:dyDescent="0.25">
      <c r="A30" s="9"/>
      <c r="B30" s="9"/>
      <c r="C30" s="9"/>
      <c r="D30" s="9"/>
      <c r="E30" s="9" t="s">
        <v>56</v>
      </c>
      <c r="F30" s="9"/>
    </row>
    <row r="31" spans="1:6" x14ac:dyDescent="0.25">
      <c r="A31" s="9"/>
      <c r="B31" s="9"/>
      <c r="C31" s="9"/>
      <c r="D31" s="9" t="s">
        <v>57</v>
      </c>
      <c r="E31" s="9"/>
      <c r="F31" s="9"/>
    </row>
    <row r="32" spans="1:6" x14ac:dyDescent="0.25">
      <c r="A32" s="9"/>
      <c r="B32" s="9"/>
      <c r="C32" s="9" t="s">
        <v>58</v>
      </c>
      <c r="D32" s="9"/>
      <c r="E32" s="9"/>
      <c r="F32" s="9"/>
    </row>
    <row r="33" spans="1:7" x14ac:dyDescent="0.25">
      <c r="A33" s="9"/>
      <c r="B33" s="9"/>
      <c r="C33" s="9"/>
      <c r="D33" s="9" t="s">
        <v>59</v>
      </c>
      <c r="E33" s="9"/>
      <c r="F33" s="9"/>
    </row>
    <row r="34" spans="1:7" x14ac:dyDescent="0.25">
      <c r="A34" s="9"/>
      <c r="B34" s="9"/>
      <c r="C34" s="9"/>
      <c r="D34" s="9"/>
      <c r="E34" s="9" t="s">
        <v>60</v>
      </c>
      <c r="F34" s="9"/>
    </row>
    <row r="35" spans="1:7" x14ac:dyDescent="0.25">
      <c r="A35" s="9"/>
      <c r="B35" s="9"/>
      <c r="C35" s="9"/>
      <c r="D35" s="9"/>
      <c r="E35" s="9"/>
      <c r="F35" s="23" t="s">
        <v>61</v>
      </c>
    </row>
    <row r="36" spans="1:7" x14ac:dyDescent="0.25">
      <c r="A36" s="9"/>
      <c r="B36" s="9"/>
      <c r="C36" s="9"/>
      <c r="D36" s="9"/>
      <c r="E36" s="9"/>
      <c r="F36" s="9" t="s">
        <v>62</v>
      </c>
    </row>
    <row r="37" spans="1:7" x14ac:dyDescent="0.25">
      <c r="A37" s="9"/>
      <c r="B37" s="9"/>
      <c r="C37" s="9"/>
      <c r="D37" s="9"/>
      <c r="E37" s="9"/>
      <c r="F37" s="9" t="s">
        <v>63</v>
      </c>
    </row>
    <row r="38" spans="1:7" x14ac:dyDescent="0.25">
      <c r="A38" s="9"/>
      <c r="B38" s="9"/>
      <c r="C38" s="9"/>
      <c r="D38" s="9"/>
      <c r="E38" s="9"/>
      <c r="F38" s="9" t="s">
        <v>64</v>
      </c>
    </row>
    <row r="39" spans="1:7" x14ac:dyDescent="0.25">
      <c r="A39" s="9"/>
      <c r="B39" s="9"/>
      <c r="C39" s="9"/>
      <c r="D39" s="9"/>
      <c r="E39" s="9"/>
      <c r="F39" s="9" t="s">
        <v>65</v>
      </c>
    </row>
    <row r="40" spans="1:7" x14ac:dyDescent="0.25">
      <c r="A40" s="9"/>
      <c r="B40" s="9"/>
      <c r="C40" s="9"/>
      <c r="D40" s="9"/>
      <c r="E40" s="9" t="s">
        <v>66</v>
      </c>
      <c r="F40" s="9"/>
    </row>
    <row r="41" spans="1:7" x14ac:dyDescent="0.25">
      <c r="A41" s="9"/>
      <c r="B41" s="9"/>
      <c r="C41" s="9"/>
      <c r="D41" s="9"/>
      <c r="E41" s="9" t="s">
        <v>67</v>
      </c>
      <c r="F41" s="9"/>
    </row>
    <row r="42" spans="1:7" x14ac:dyDescent="0.25">
      <c r="A42" s="9"/>
      <c r="B42" s="9"/>
      <c r="C42" s="9"/>
      <c r="D42" s="9"/>
      <c r="E42" s="9"/>
      <c r="F42" s="9" t="s">
        <v>68</v>
      </c>
      <c r="G42" t="s">
        <v>120</v>
      </c>
    </row>
    <row r="43" spans="1:7" x14ac:dyDescent="0.25">
      <c r="A43" s="9"/>
      <c r="B43" s="9"/>
      <c r="C43" s="9"/>
      <c r="D43" s="9"/>
      <c r="E43" s="9"/>
      <c r="F43" s="9" t="s">
        <v>69</v>
      </c>
    </row>
    <row r="44" spans="1:7" x14ac:dyDescent="0.25">
      <c r="A44" s="9"/>
      <c r="B44" s="9"/>
      <c r="C44" s="9"/>
      <c r="D44" s="9"/>
      <c r="E44" s="9"/>
      <c r="F44" s="9" t="s">
        <v>70</v>
      </c>
    </row>
    <row r="45" spans="1:7" x14ac:dyDescent="0.25">
      <c r="A45" s="9"/>
      <c r="B45" s="9"/>
      <c r="C45" s="9"/>
      <c r="D45" s="9"/>
      <c r="E45" s="9"/>
      <c r="F45" s="9" t="s">
        <v>71</v>
      </c>
    </row>
    <row r="46" spans="1:7" x14ac:dyDescent="0.25">
      <c r="A46" s="9"/>
      <c r="B46" s="9"/>
      <c r="C46" s="9"/>
      <c r="D46" s="9"/>
      <c r="E46" s="9"/>
      <c r="F46" s="9" t="s">
        <v>72</v>
      </c>
    </row>
    <row r="47" spans="1:7" x14ac:dyDescent="0.25">
      <c r="A47" s="9"/>
      <c r="B47" s="9"/>
      <c r="C47" s="9"/>
      <c r="D47" s="9"/>
      <c r="E47" s="9"/>
      <c r="F47" s="9" t="s">
        <v>73</v>
      </c>
    </row>
    <row r="48" spans="1:7" x14ac:dyDescent="0.25">
      <c r="A48" s="9"/>
      <c r="B48" s="9"/>
      <c r="C48" s="9"/>
      <c r="D48" s="9"/>
      <c r="E48" s="9"/>
      <c r="F48" s="9" t="s">
        <v>74</v>
      </c>
    </row>
    <row r="49" spans="1:6" x14ac:dyDescent="0.25">
      <c r="A49" s="9"/>
      <c r="B49" s="9"/>
      <c r="C49" s="9"/>
      <c r="D49" s="9"/>
      <c r="E49" s="9"/>
      <c r="F49" s="9" t="s">
        <v>75</v>
      </c>
    </row>
    <row r="50" spans="1:6" x14ac:dyDescent="0.25">
      <c r="A50" s="9"/>
      <c r="B50" s="9"/>
      <c r="C50" s="9"/>
      <c r="D50" s="9"/>
      <c r="E50" s="9"/>
      <c r="F50" s="9" t="s">
        <v>76</v>
      </c>
    </row>
    <row r="51" spans="1:6" x14ac:dyDescent="0.25">
      <c r="A51" s="9"/>
      <c r="B51" s="9"/>
      <c r="C51" s="9"/>
      <c r="D51" s="9"/>
      <c r="E51" s="9"/>
      <c r="F51" s="9" t="s">
        <v>77</v>
      </c>
    </row>
    <row r="52" spans="1:6" x14ac:dyDescent="0.25">
      <c r="A52" s="9"/>
      <c r="B52" s="9"/>
      <c r="C52" s="9"/>
      <c r="D52" s="9"/>
      <c r="E52" s="9"/>
      <c r="F52" s="9" t="s">
        <v>78</v>
      </c>
    </row>
    <row r="53" spans="1:6" x14ac:dyDescent="0.25">
      <c r="A53" s="9"/>
      <c r="B53" s="9"/>
      <c r="C53" s="9"/>
      <c r="D53" s="9"/>
      <c r="E53" s="9"/>
      <c r="F53" s="9" t="s">
        <v>79</v>
      </c>
    </row>
    <row r="54" spans="1:6" x14ac:dyDescent="0.25">
      <c r="A54" s="9"/>
      <c r="B54" s="9"/>
      <c r="C54" s="9"/>
      <c r="D54" s="9"/>
      <c r="E54" s="9" t="s">
        <v>80</v>
      </c>
      <c r="F54" s="9"/>
    </row>
    <row r="55" spans="1:6" x14ac:dyDescent="0.25">
      <c r="A55" s="9"/>
      <c r="B55" s="9"/>
      <c r="C55" s="9"/>
      <c r="D55" s="9"/>
      <c r="E55" s="9"/>
      <c r="F55" s="9"/>
    </row>
    <row r="56" spans="1:6" x14ac:dyDescent="0.25">
      <c r="A56" s="9"/>
      <c r="B56" s="9"/>
      <c r="C56" s="9"/>
      <c r="D56" s="9"/>
      <c r="E56" s="9" t="s">
        <v>81</v>
      </c>
      <c r="F56" s="9"/>
    </row>
    <row r="57" spans="1:6" x14ac:dyDescent="0.25">
      <c r="A57" s="9"/>
      <c r="B57" s="9"/>
      <c r="C57" s="9"/>
      <c r="D57" s="9"/>
      <c r="E57" s="9"/>
      <c r="F57" s="9"/>
    </row>
    <row r="58" spans="1:6" x14ac:dyDescent="0.25">
      <c r="A58" s="9"/>
      <c r="B58" s="9"/>
      <c r="C58" s="9"/>
      <c r="D58" s="9"/>
      <c r="E58" s="9" t="s">
        <v>82</v>
      </c>
      <c r="F58" s="9"/>
    </row>
    <row r="59" spans="1:6" x14ac:dyDescent="0.25">
      <c r="A59" s="9"/>
      <c r="B59" s="9"/>
      <c r="C59" s="9"/>
      <c r="D59" s="9"/>
      <c r="E59" s="9"/>
      <c r="F59" s="9" t="s">
        <v>83</v>
      </c>
    </row>
    <row r="60" spans="1:6" x14ac:dyDescent="0.25">
      <c r="A60" s="9"/>
      <c r="B60" s="9"/>
      <c r="C60" s="9"/>
      <c r="D60" s="9"/>
      <c r="E60" s="9"/>
      <c r="F60" s="9" t="s">
        <v>84</v>
      </c>
    </row>
    <row r="61" spans="1:6" x14ac:dyDescent="0.25">
      <c r="A61" s="9"/>
      <c r="B61" s="9"/>
      <c r="C61" s="9"/>
      <c r="D61" s="9"/>
      <c r="E61" s="9"/>
      <c r="F61" s="9" t="s">
        <v>85</v>
      </c>
    </row>
    <row r="62" spans="1:6" x14ac:dyDescent="0.25">
      <c r="A62" s="9"/>
      <c r="B62" s="9"/>
      <c r="C62" s="9"/>
      <c r="D62" s="9"/>
      <c r="E62" s="9"/>
      <c r="F62" s="9" t="s">
        <v>108</v>
      </c>
    </row>
    <row r="63" spans="1:6" x14ac:dyDescent="0.25">
      <c r="A63" s="9"/>
      <c r="B63" s="9"/>
      <c r="C63" s="9"/>
      <c r="D63" s="9"/>
      <c r="E63" s="9"/>
      <c r="F63" s="9" t="s">
        <v>86</v>
      </c>
    </row>
    <row r="64" spans="1:6" x14ac:dyDescent="0.25">
      <c r="A64" s="9"/>
      <c r="B64" s="9"/>
      <c r="C64" s="9"/>
      <c r="D64" s="9"/>
      <c r="E64" s="9"/>
      <c r="F64" s="9" t="s">
        <v>87</v>
      </c>
    </row>
    <row r="65" spans="1:6" x14ac:dyDescent="0.25">
      <c r="A65" s="9"/>
      <c r="B65" s="9"/>
      <c r="C65" s="9"/>
      <c r="D65" s="9"/>
      <c r="E65" s="9"/>
      <c r="F65" s="9" t="s">
        <v>88</v>
      </c>
    </row>
    <row r="66" spans="1:6" x14ac:dyDescent="0.25">
      <c r="A66" s="9"/>
      <c r="B66" s="9"/>
      <c r="C66" s="9"/>
      <c r="D66" s="9"/>
      <c r="E66" s="9"/>
      <c r="F66" s="9" t="s">
        <v>89</v>
      </c>
    </row>
    <row r="67" spans="1:6" x14ac:dyDescent="0.25">
      <c r="A67" s="9"/>
      <c r="B67" s="9"/>
      <c r="C67" s="9"/>
      <c r="D67" s="9"/>
      <c r="E67" s="9" t="s">
        <v>90</v>
      </c>
      <c r="F67" s="9"/>
    </row>
    <row r="68" spans="1:6" x14ac:dyDescent="0.25">
      <c r="A68" s="9"/>
      <c r="B68" s="9"/>
      <c r="C68" s="9"/>
      <c r="D68" s="9" t="s">
        <v>91</v>
      </c>
      <c r="E68" s="9"/>
      <c r="F68" s="9"/>
    </row>
    <row r="69" spans="1:6" x14ac:dyDescent="0.25">
      <c r="A69" s="9"/>
      <c r="B69" s="9" t="s">
        <v>92</v>
      </c>
      <c r="C69" s="9"/>
      <c r="D69" s="9"/>
      <c r="E69" s="9"/>
      <c r="F69" s="9"/>
    </row>
    <row r="70" spans="1:6" x14ac:dyDescent="0.25">
      <c r="A70" s="9"/>
      <c r="B70" s="9"/>
      <c r="C70" s="9"/>
      <c r="D70" s="9"/>
      <c r="E70" s="9"/>
      <c r="F70" s="9"/>
    </row>
    <row r="71" spans="1:6" x14ac:dyDescent="0.25">
      <c r="A71" s="9"/>
      <c r="B71" s="9" t="s">
        <v>93</v>
      </c>
      <c r="C71" s="9"/>
      <c r="D71" s="9"/>
      <c r="E71" s="9"/>
      <c r="F71" s="9"/>
    </row>
    <row r="72" spans="1:6" x14ac:dyDescent="0.25">
      <c r="A72" s="9"/>
      <c r="B72" s="9"/>
      <c r="C72" s="9" t="s">
        <v>94</v>
      </c>
      <c r="D72" s="9"/>
      <c r="E72" s="9"/>
      <c r="F72" s="9"/>
    </row>
    <row r="73" spans="1:6" x14ac:dyDescent="0.25">
      <c r="A73" s="9"/>
      <c r="B73" s="9"/>
      <c r="C73" s="9" t="s">
        <v>95</v>
      </c>
      <c r="D73" s="9"/>
      <c r="E73" s="9"/>
      <c r="F73" s="9"/>
    </row>
    <row r="74" spans="1:6" x14ac:dyDescent="0.25">
      <c r="A74" s="9"/>
      <c r="B74" s="9" t="s">
        <v>96</v>
      </c>
      <c r="C74" s="9"/>
      <c r="D74" s="9"/>
      <c r="E74" s="9"/>
      <c r="F74" s="9"/>
    </row>
    <row r="75" spans="1:6" x14ac:dyDescent="0.25">
      <c r="A75" s="9" t="s">
        <v>97</v>
      </c>
      <c r="B75" s="9"/>
      <c r="C75" s="9"/>
      <c r="D75" s="9"/>
      <c r="E75" s="9"/>
      <c r="F75" s="9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 t="s">
        <v>98</v>
      </c>
      <c r="B77" s="21"/>
      <c r="C77" s="21"/>
      <c r="D77" s="21"/>
      <c r="E77" s="21"/>
      <c r="F77" s="21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Exercise</vt:lpstr>
      <vt:lpstr>Sales by Channel</vt:lpstr>
      <vt:lpstr>Budget</vt:lpstr>
      <vt:lpstr>Assumptions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Frimmer</dc:creator>
  <cp:lastModifiedBy>Rachel</cp:lastModifiedBy>
  <dcterms:created xsi:type="dcterms:W3CDTF">2016-01-27T18:30:05Z</dcterms:created>
  <dcterms:modified xsi:type="dcterms:W3CDTF">2017-01-03T20:04:33Z</dcterms:modified>
</cp:coreProperties>
</file>